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30" windowWidth="10350" windowHeight="7605" tabRatio="492" activeTab="0"/>
  </bookViews>
  <sheets>
    <sheet name="BS" sheetId="1" r:id="rId1"/>
    <sheet name="IS" sheetId="2" r:id="rId2"/>
    <sheet name="CIE" sheetId="3" r:id="rId3"/>
    <sheet name="CF" sheetId="4" r:id="rId4"/>
    <sheet name="Notes" sheetId="5" r:id="rId5"/>
  </sheets>
  <definedNames>
    <definedName name="_xlnm.Print_Area" localSheetId="0">'BS'!$A$1:$D$56</definedName>
    <definedName name="_xlnm.Print_Area" localSheetId="3">'CF'!$A$1:$E$64</definedName>
    <definedName name="_xlnm.Print_Area" localSheetId="1">'IS'!$A$1:$H$51</definedName>
    <definedName name="_xlnm.Print_Area" localSheetId="4">'Notes'!$A$1:$H$286</definedName>
    <definedName name="_xlnm.Print_Titles" localSheetId="3">'CF'!$1:$8</definedName>
    <definedName name="_xlnm.Print_Titles" localSheetId="4">'Notes'!$1:$7</definedName>
  </definedNames>
  <calcPr fullCalcOnLoad="1"/>
</workbook>
</file>

<file path=xl/sharedStrings.xml><?xml version="1.0" encoding="utf-8"?>
<sst xmlns="http://schemas.openxmlformats.org/spreadsheetml/2006/main" count="328" uniqueCount="267">
  <si>
    <t>Repayment of bankers' acceptance</t>
  </si>
  <si>
    <t>Net changes in cash and cash equivalents</t>
  </si>
  <si>
    <t>TEK SENG HOLDINGS BERHAD</t>
  </si>
  <si>
    <t>Prospects</t>
  </si>
  <si>
    <t xml:space="preserve">Long term </t>
  </si>
  <si>
    <t>Non-Distributable</t>
  </si>
  <si>
    <t>Total</t>
  </si>
  <si>
    <t>Share capital</t>
  </si>
  <si>
    <t>Depreciation</t>
  </si>
  <si>
    <t>RM'000</t>
  </si>
  <si>
    <t>Inventories</t>
  </si>
  <si>
    <t>Revenue</t>
  </si>
  <si>
    <t>Cost of sales</t>
  </si>
  <si>
    <t>Finance costs</t>
  </si>
  <si>
    <t>Distributable</t>
  </si>
  <si>
    <t>Retained</t>
  </si>
  <si>
    <t>Interest paid</t>
  </si>
  <si>
    <t>Net cash flow from operating activities</t>
  </si>
  <si>
    <t>Repayment of term loans</t>
  </si>
  <si>
    <t>Net cash flow from financing activities</t>
  </si>
  <si>
    <t>Basis of Preparation</t>
  </si>
  <si>
    <t>Share</t>
  </si>
  <si>
    <t>Valuation of Property, Plant and Equipment</t>
  </si>
  <si>
    <t>A1.</t>
  </si>
  <si>
    <t>A2.</t>
  </si>
  <si>
    <t>B1.</t>
  </si>
  <si>
    <t>B2.</t>
  </si>
  <si>
    <t>B3.</t>
  </si>
  <si>
    <t>B4.</t>
  </si>
  <si>
    <t>B5.</t>
  </si>
  <si>
    <t>B6.</t>
  </si>
  <si>
    <t>B7.</t>
  </si>
  <si>
    <t>B8.</t>
  </si>
  <si>
    <t>Secured</t>
  </si>
  <si>
    <t>Off Balance Sheet Financial Instruments</t>
  </si>
  <si>
    <t>B11.</t>
  </si>
  <si>
    <t>B12.</t>
  </si>
  <si>
    <t>PVC</t>
  </si>
  <si>
    <t>Sheeting</t>
  </si>
  <si>
    <t>PP Non-</t>
  </si>
  <si>
    <t>Woven</t>
  </si>
  <si>
    <t>Leather</t>
  </si>
  <si>
    <t>Group</t>
  </si>
  <si>
    <t>Other income</t>
  </si>
  <si>
    <t>LOH KOK BENG</t>
  </si>
  <si>
    <t>Administrative expenses</t>
  </si>
  <si>
    <t>Bank overdrafts</t>
  </si>
  <si>
    <t>Bankers' acceptance and trust receipts</t>
  </si>
  <si>
    <t>Revolving credit</t>
  </si>
  <si>
    <t xml:space="preserve">PVC </t>
  </si>
  <si>
    <t>Quarter</t>
  </si>
  <si>
    <t>To Date</t>
  </si>
  <si>
    <t>Gross profit</t>
  </si>
  <si>
    <t>Diluted earnings per share (sen)</t>
  </si>
  <si>
    <t>As At</t>
  </si>
  <si>
    <t>Property, plant and equipment</t>
  </si>
  <si>
    <t>Current assets</t>
  </si>
  <si>
    <t>Capital</t>
  </si>
  <si>
    <t>Cumulative</t>
  </si>
  <si>
    <t>Adjustments for :</t>
  </si>
  <si>
    <t xml:space="preserve">Operating profit before working capital changes </t>
  </si>
  <si>
    <t xml:space="preserve">Purchase of property, plant and equipment </t>
  </si>
  <si>
    <t>NOTES TO THE INTERIM FINANCIAL REPORT</t>
  </si>
  <si>
    <t>Auditors' Report</t>
  </si>
  <si>
    <t>Seasonal and Cyclical factors</t>
  </si>
  <si>
    <t>Unusual items affecting assets, liabilities, equity, net income or cash flows</t>
  </si>
  <si>
    <t>Material Changes in Estimates</t>
  </si>
  <si>
    <t>Issuances and repayment of debt and equity securities</t>
  </si>
  <si>
    <t>Dividends paid</t>
  </si>
  <si>
    <t>Segmental Reporting</t>
  </si>
  <si>
    <t>Segmental information is presented in respect of the Group's business segments:-</t>
  </si>
  <si>
    <t>Elimination</t>
  </si>
  <si>
    <t>Segment results</t>
  </si>
  <si>
    <t>Subsequent Events</t>
  </si>
  <si>
    <t>Capital Commitments</t>
  </si>
  <si>
    <t>As at</t>
  </si>
  <si>
    <t>Variation of Results Against Preceding Quarter</t>
  </si>
  <si>
    <t>Current tax expense</t>
  </si>
  <si>
    <t xml:space="preserve">  - current</t>
  </si>
  <si>
    <t>Deferred tax expense</t>
  </si>
  <si>
    <t xml:space="preserve">  Origination and reversal of temporary differences</t>
  </si>
  <si>
    <t>Sale of Unquoted Investments and/or Properties</t>
  </si>
  <si>
    <t>Purchase or Disposal of Quoted Securities</t>
  </si>
  <si>
    <t>Status of Corporate Proposal</t>
  </si>
  <si>
    <t>B9.</t>
  </si>
  <si>
    <t>Unsecured</t>
  </si>
  <si>
    <t>Short term</t>
  </si>
  <si>
    <t>B10.</t>
  </si>
  <si>
    <t>Material Litigation</t>
  </si>
  <si>
    <t>Basis of Calculation of Earnings Per Share</t>
  </si>
  <si>
    <t>By order of the Board</t>
  </si>
  <si>
    <t xml:space="preserve">Contracted but not provided for </t>
  </si>
  <si>
    <t>Total borrowings</t>
  </si>
  <si>
    <t>Basic Earnings Per Share based on weighted average number of ordinary shares of RM0.25 each in issue (sen)</t>
  </si>
  <si>
    <t>Intangible asset</t>
  </si>
  <si>
    <t>Others</t>
  </si>
  <si>
    <t>Amortisation of trademark</t>
  </si>
  <si>
    <t>Interest received</t>
  </si>
  <si>
    <t>Current Quarter</t>
  </si>
  <si>
    <t>Non-current assets</t>
  </si>
  <si>
    <t>A comparison of the quarterly results of the current and preceding quarter is as follows:</t>
  </si>
  <si>
    <t>(RM’000)</t>
  </si>
  <si>
    <t>Preceding Quarter</t>
  </si>
  <si>
    <t>Profit before tax</t>
  </si>
  <si>
    <t xml:space="preserve">Profit after tax </t>
  </si>
  <si>
    <t>(Unaudited)</t>
  </si>
  <si>
    <t>Basic earnings per share (sen)</t>
  </si>
  <si>
    <t>RM’000</t>
  </si>
  <si>
    <t>Hire purchase payables</t>
  </si>
  <si>
    <t>Premium</t>
  </si>
  <si>
    <t xml:space="preserve">Amortisation of reserve on consolidation </t>
  </si>
  <si>
    <t xml:space="preserve">Reserve on </t>
  </si>
  <si>
    <t>Consolidation</t>
  </si>
  <si>
    <t>EXECUTIVE CHAIRMAN</t>
  </si>
  <si>
    <t>Cash generated from operations</t>
  </si>
  <si>
    <t>Term loans</t>
  </si>
  <si>
    <t>The details of borrowings which are denominated in foreign currencies are as follows:-</t>
  </si>
  <si>
    <t>USD'000</t>
  </si>
  <si>
    <t>Weighted average number of ordinary shares of RM0.25 each in issue ('000)</t>
  </si>
  <si>
    <t>Individual</t>
  </si>
  <si>
    <t xml:space="preserve">Current </t>
  </si>
  <si>
    <t>There were no changes in the composition of the Group for the current year to date.</t>
  </si>
  <si>
    <t>There were no sale of unquoted investments and/or properties for the current quarter and financial year to date.</t>
  </si>
  <si>
    <t>There were no purchases or disposals of quoted securities for the current quarter under review and financial year to date.</t>
  </si>
  <si>
    <t>Short term deposits</t>
  </si>
  <si>
    <t>Unaudited Actual</t>
  </si>
  <si>
    <t>Add : Amortisation of reserve on consolidation</t>
  </si>
  <si>
    <t>Profit after tax and amortisation of reserve on consolidation</t>
  </si>
  <si>
    <t>Forecast</t>
  </si>
  <si>
    <t>Variance of Actual and Forecast Profit</t>
  </si>
  <si>
    <t>Not applicable</t>
  </si>
  <si>
    <t>There were no material events between the end of the reporting quarter and the date of this announcement.</t>
  </si>
  <si>
    <t>Profit for the period</t>
  </si>
  <si>
    <t>Current tax payable</t>
  </si>
  <si>
    <t>Income tax expense</t>
  </si>
  <si>
    <t>Net Assets (RM'000)</t>
  </si>
  <si>
    <t>Attributable to:</t>
  </si>
  <si>
    <t>Cash flow from financing activities</t>
  </si>
  <si>
    <t>Cash flow from operating activities</t>
  </si>
  <si>
    <t xml:space="preserve"> Cumulative</t>
  </si>
  <si>
    <t>PART B : ADDITIONAL INFORMATION REQUIRED BY THE BURSA MALAYSIA SECURITIES BERHAD LISTING REQUIREMENTS</t>
  </si>
  <si>
    <r>
      <t>PART A : EXPLANATORY NOTES AS PER FRS 134</t>
    </r>
    <r>
      <rPr>
        <b/>
        <vertAlign val="subscript"/>
        <sz val="10"/>
        <rFont val="Times New Roman"/>
        <family val="1"/>
      </rPr>
      <t>2004</t>
    </r>
  </si>
  <si>
    <t>A3.</t>
  </si>
  <si>
    <t>A4.</t>
  </si>
  <si>
    <t>A5.</t>
  </si>
  <si>
    <t>A6.</t>
  </si>
  <si>
    <t>A7.</t>
  </si>
  <si>
    <t>A8.</t>
  </si>
  <si>
    <t>A9.</t>
  </si>
  <si>
    <t>A10.</t>
  </si>
  <si>
    <t>A11.</t>
  </si>
  <si>
    <t>A12.</t>
  </si>
  <si>
    <t xml:space="preserve">Interest income </t>
  </si>
  <si>
    <t>ASSETS</t>
  </si>
  <si>
    <t>TOTAL ASSETS</t>
  </si>
  <si>
    <t>EQUITY AND LIABILITIES</t>
  </si>
  <si>
    <t>Retained earnings</t>
  </si>
  <si>
    <t>Total equity</t>
  </si>
  <si>
    <t>Non-current liabilities</t>
  </si>
  <si>
    <t>Current liabilities</t>
  </si>
  <si>
    <t>Deferred tax liabilities</t>
  </si>
  <si>
    <t>Borrowings</t>
  </si>
  <si>
    <t>Trade receivables</t>
  </si>
  <si>
    <t>Trade payables</t>
  </si>
  <si>
    <t>Other payables</t>
  </si>
  <si>
    <t>Total liabilities</t>
  </si>
  <si>
    <t>3 months ended</t>
  </si>
  <si>
    <t>1/4/06-30/6/06</t>
  </si>
  <si>
    <t>1/4/05-30/6/05</t>
  </si>
  <si>
    <t>1/1/06-30/6/06</t>
  </si>
  <si>
    <t>Selling and marketing expenses</t>
  </si>
  <si>
    <t>Earnings</t>
  </si>
  <si>
    <t>Property, plant and equipment written off</t>
  </si>
  <si>
    <t>TOTAL EQUITY AND LIABILITIES</t>
  </si>
  <si>
    <t>Earnings per share attributable</t>
  </si>
  <si>
    <t>(-) Effects of adopting : FRS 3</t>
  </si>
  <si>
    <t>Repayment of hire purchase payables</t>
  </si>
  <si>
    <t>There was no issuances, cancellations, repurchases, resale and repayments of debt and equity securities in the current financial quarter under review.</t>
  </si>
  <si>
    <t>There were no off balance sheet financial instruments as at the date of this report (the latest practicable date which is not earlier than 7 days from the date of issue of this quarterly report).</t>
  </si>
  <si>
    <t>The Group's product are subjected to some seasonality whereby production usually slows down slightly in the first quarter of the year. Production runs normally from the second quarter and peaks in third and fourth quarters before the major festivals such as Hari Raya, Christmas day, New Year and Chinese New Year and long school holiday periods.</t>
  </si>
  <si>
    <t>Cash and cash equivalents</t>
  </si>
  <si>
    <t>Net Assets per Share (RM)</t>
  </si>
  <si>
    <t>At 1 January 2006</t>
  </si>
  <si>
    <t>Proceeds from disposal of property, plant and equipment</t>
  </si>
  <si>
    <t>Proceeds from bankers' acceptance</t>
  </si>
  <si>
    <t>Proceed from term loan</t>
  </si>
  <si>
    <t>Changes In The Composition of The Group</t>
  </si>
  <si>
    <t xml:space="preserve">Contingent Liabilities </t>
  </si>
  <si>
    <t>Review of Performance</t>
  </si>
  <si>
    <t>The Group is not engaged in any material litigation as at the date of this report (the latest practicable date which is not earlier than 7 days from the date of issue of this quarterly report).</t>
  </si>
  <si>
    <t>UNAUDITED CONDENSED CONSOLIDATED CASH FLOW STATEMENT</t>
  </si>
  <si>
    <t>UNAUDITED CONDENSED CONSOLIDATED STATEMENT OF CHANGES IN EQUITY</t>
  </si>
  <si>
    <t>UNAUDITED CONDENSED CONSOLIDATED INCOME STATEMENTS</t>
  </si>
  <si>
    <t>UNAUDITED CONDENSED CONSOLIDATED  BALANCE SHEET</t>
  </si>
  <si>
    <t xml:space="preserve">External Revenue </t>
  </si>
  <si>
    <t>Other receivables, deposits and prepayments</t>
  </si>
  <si>
    <t>Interest expense</t>
  </si>
  <si>
    <t>31.12.06</t>
  </si>
  <si>
    <t>The Board of Directors is cautiously optimistic of achieving satisfactory results in year 2007 by improvement in operational efficiency, product quality and enhancement of its product range through upgrading and purchase of machinery so as to increase its market share.</t>
  </si>
  <si>
    <t>Equity</t>
  </si>
  <si>
    <t>Income Tax Expense</t>
  </si>
  <si>
    <t xml:space="preserve">Group Borrowings </t>
  </si>
  <si>
    <t xml:space="preserve">Bankers' acceptance </t>
  </si>
  <si>
    <t>The basic earnings per share for the current quarter and cumulative months to date are computed as follow:</t>
  </si>
  <si>
    <t>Months</t>
  </si>
  <si>
    <t>Prepayment of land lease</t>
  </si>
  <si>
    <t>(The Unaudited Condensed Consolidated Income Statements should be read in conjunction with the Audited  Financial Statements for the financial year ended 31 December 2006)</t>
  </si>
  <si>
    <t>At 1 January 2007</t>
  </si>
  <si>
    <t>(The Unaudited Condensed Consolidated Statement Of Changes In Equity should be read in conjunction with the Audited Financial Statements for the financial year ended 31 December 2006)</t>
  </si>
  <si>
    <t>(The Unaudited Condensed Consolidated Cash Flow Statement should be read in conjunction with the Audited Financial Statements for the financial year ended 31 December 2006)</t>
  </si>
  <si>
    <t>Amortisation of prepaid land lease payments</t>
  </si>
  <si>
    <t>Cash and cash equivalents at beginning of the financial period</t>
  </si>
  <si>
    <t>Cash and cash equivalents at end of the financial period</t>
  </si>
  <si>
    <t>Cash and cash equivalents at the end of the financial period comprise of the following :</t>
  </si>
  <si>
    <t>(The Unaudited Condensed Consolidated Balance Sheet should be read in conjunction with the Audited Financial Statements for the financial year ended 31 December 2006)</t>
  </si>
  <si>
    <t>The auditors’ report on the financial statements for the financial year ended 31 December 2006 was not subject to any qualification.</t>
  </si>
  <si>
    <t>There were no other changes in accounting estimates of amounts reported in prior interim periods or the current financial period or changes in estimates of amounts reported in prior financial years.</t>
  </si>
  <si>
    <t>1 January 2007 to</t>
  </si>
  <si>
    <t>There was no revaluation of property, plant and equipment by the Group since the last audited financial statements for the financial year ended 31 December 2006.</t>
  </si>
  <si>
    <t>31/03/07</t>
  </si>
  <si>
    <t>01/01/07-</t>
  </si>
  <si>
    <t>There is no diluted earnings per share as there were no potential dilutive ordinary shares outstanding as at the end of the reporting period.</t>
  </si>
  <si>
    <t>There were no corporate proposals announced but not completed as at the date of issue of this interim financial report.</t>
  </si>
  <si>
    <t xml:space="preserve">The Group’s effective tax rate for the current period was lower than the statutory tax rate of  27% due to double deduction claimed on certain eligible expenditure and claims on reinvestment allowances by a subsidiary company. </t>
  </si>
  <si>
    <t>Profit After Tax and Amortisation of Reserve on Consolidation was RM9,916 million as compared to the forecasted Profit After Tax of RM12,375 million. The shortfall of RM2,459 million was mainly due to the delay in production for new machinery and higher raw material costs.</t>
  </si>
  <si>
    <r>
      <t>The interim financial statements are unaudited and have been prepared in accordance with the requirements of Financial Reporting Standard 134</t>
    </r>
    <r>
      <rPr>
        <vertAlign val="subscript"/>
        <sz val="10"/>
        <rFont val="Times New Roman"/>
        <family val="1"/>
      </rPr>
      <t>2004</t>
    </r>
    <r>
      <rPr>
        <sz val="10"/>
        <rFont val="Times New Roman"/>
        <family val="1"/>
      </rPr>
      <t xml:space="preserve"> Interim Financial Reporting and Chapter 9 part K of the Listing Requirements of the Bursa Malaysia Securities Berhad and should be read in conjunction with the audited financial statements for the financial year ended 31 December 2006.</t>
    </r>
  </si>
  <si>
    <t xml:space="preserve">Increase in inventories </t>
  </si>
  <si>
    <t>Increase in trade and other payables</t>
  </si>
  <si>
    <t>(Audited)</t>
  </si>
  <si>
    <t>Prepaid land lease payments</t>
  </si>
  <si>
    <t>Equity attributable to equity holders of the company</t>
  </si>
  <si>
    <t xml:space="preserve">Equity holders of the company </t>
  </si>
  <si>
    <t xml:space="preserve">    to equity holders of the company :</t>
  </si>
  <si>
    <t>Net profit attributable to ordinary equity holders of the company (RM'000)</t>
  </si>
  <si>
    <t>Attributable to Equity Holders of the Company</t>
  </si>
  <si>
    <t>There were no unusual items affecting the assets, liabilities, equity, net income, or cash flows because of their nature, size, or incidence for the current quarter under review and financial year to date.</t>
  </si>
  <si>
    <t>The accounting policies and methods of computation adopted by the Group in this interim financial statements are consistent with those adopted in the financial statements for the financial year ended 31 December 2006.</t>
  </si>
  <si>
    <t>Results</t>
  </si>
  <si>
    <t>A13.</t>
  </si>
  <si>
    <t xml:space="preserve"> AS AT 30 JUNE 2007</t>
  </si>
  <si>
    <t>30.06.07</t>
  </si>
  <si>
    <t>FOR THE THREE-MONTHS PERIOD ENDED 30 JUNE 2007</t>
  </si>
  <si>
    <t>6 months ended</t>
  </si>
  <si>
    <t>30.06.06</t>
  </si>
  <si>
    <t>FOR THE PERIOD ENDED 30 JUNE 2007</t>
  </si>
  <si>
    <t>At 30 June 2006</t>
  </si>
  <si>
    <t>At 30 June 2007</t>
  </si>
  <si>
    <t>Dividends</t>
  </si>
  <si>
    <t>FOR THE FINANCIAL PERIOD ENDED 30 JUNE 2007</t>
  </si>
  <si>
    <t xml:space="preserve">     30 June 2007</t>
  </si>
  <si>
    <t>01/04/07-</t>
  </si>
  <si>
    <t>30/06/07</t>
  </si>
  <si>
    <t>6 months</t>
  </si>
  <si>
    <t>The Group's borrowings as at 30 June 2007 were as follows:-</t>
  </si>
  <si>
    <t>(Gain)/loss on disposal of property, plant and equipment</t>
  </si>
  <si>
    <t>Decrease/(Increase) in trade and other receivables</t>
  </si>
  <si>
    <t xml:space="preserve">For the current quarter, the Group recorded a revenue of RM32.64 million while profit before tax recorded at RM2.68 million.  The major contributor of the Group's revenue was PVC sheeting, it contributed approximately 80.96% for current quarter. There were no material factors affecting the earning and revenue of the Group for the current quarter and financial year to date.  </t>
  </si>
  <si>
    <r>
      <t>The Group's profit before tax for the current quarter increased</t>
    </r>
    <r>
      <rPr>
        <sz val="10"/>
        <color indexed="10"/>
        <rFont val="Times New Roman"/>
        <family val="1"/>
      </rPr>
      <t xml:space="preserve"> </t>
    </r>
    <r>
      <rPr>
        <sz val="10"/>
        <rFont val="Times New Roman"/>
        <family val="1"/>
      </rPr>
      <t>by RM1.10 million from RM1.58 million recorded in the preceding quarter to RM2.68 million.  This was mainly due to higher sales volume achieved for PVC products.</t>
    </r>
  </si>
  <si>
    <t>Dated : 20 August 2007</t>
  </si>
  <si>
    <t>Cash flow from investing activities</t>
  </si>
  <si>
    <t>Net cash flow from investing activities</t>
  </si>
  <si>
    <t>The amount of commitments for the purchase of property, plant and equipment not provided for in the interim financial statements as at 30 June 2007 is as follows :-</t>
  </si>
  <si>
    <t>Tax paid</t>
  </si>
  <si>
    <r>
      <t>As at 30 June 2007, the Group has no material contingent liabilities save for a corporate guarantee of RM64,370,000</t>
    </r>
    <r>
      <rPr>
        <sz val="10"/>
        <color indexed="10"/>
        <rFont val="Times New Roman"/>
        <family val="1"/>
      </rPr>
      <t xml:space="preserve"> </t>
    </r>
    <r>
      <rPr>
        <sz val="10"/>
        <rFont val="Times New Roman"/>
        <family val="1"/>
      </rPr>
      <t>issued by the Company in respect of banking facilities granted to the subsidiaries company.</t>
    </r>
  </si>
  <si>
    <t>Total tax expense</t>
  </si>
  <si>
    <t>The interim dividend of 1.5 sen per ordinary share less 27% of income tax in respect of the financial year ended 31 December 2006 was paid on 15 February 2007.  Besides that, the final dividend of 1.5 sen per ordinary share less tax in respect of the financial year ended 31 December 2006 was paid on 15 August 2007.</t>
  </si>
  <si>
    <t>Dividend payables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</si>
</sst>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_(* #,##0.00_);_(* \(#,##0.00\);_(*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_(* #,##0.000_);_(* \(#,##0.000\);_(* &quot;-&quot;??_);_(@_)"/>
    <numFmt numFmtId="182" formatCode="_(* #,##0.000_);_(* \(#,##0.000\);_(* &quot;-&quot;_);_(@_)"/>
    <numFmt numFmtId="183" formatCode="_(* #,##0.0_);_(* \(#,##0.0\);_(* &quot;-&quot;_);_(@_)"/>
    <numFmt numFmtId="184" formatCode="0.00000000"/>
    <numFmt numFmtId="185" formatCode="0.0000000"/>
    <numFmt numFmtId="186" formatCode="0.000000"/>
    <numFmt numFmtId="187" formatCode="0.00000"/>
    <numFmt numFmtId="188" formatCode="0.0000"/>
    <numFmt numFmtId="189" formatCode="0.000"/>
    <numFmt numFmtId="190" formatCode="_(* #,##0.00000_);_(* \(#,##0.00000\);_(* &quot;-&quot;??_);_(@_)"/>
    <numFmt numFmtId="191" formatCode="_(* #,##0.0000_);_(* \(#,##0.0000\);_(* &quot;-&quot;????_);_(@_)"/>
    <numFmt numFmtId="192" formatCode="_(* #,##0.000_);_(* \(#,##0.000\);_(* &quot;-&quot;???_);_(@_)"/>
    <numFmt numFmtId="193" formatCode="0.0%"/>
    <numFmt numFmtId="194" formatCode="0.0"/>
    <numFmt numFmtId="195" formatCode="\$#,##0_);\(\$#,##0\)"/>
    <numFmt numFmtId="196" formatCode="\$#,##0_);[Red]\(\$#,##0\)"/>
    <numFmt numFmtId="197" formatCode="\$#,##0.00_);\(\$#,##0.00\)"/>
    <numFmt numFmtId="198" formatCode="\$#,##0.00_);[Red]\(\$#,##0.00\)"/>
    <numFmt numFmtId="199" formatCode="d\-mmm\-yyyy"/>
    <numFmt numFmtId="200" formatCode="00000"/>
    <numFmt numFmtId="201" formatCode="0.0000%"/>
    <numFmt numFmtId="202" formatCode="_(* #,##0.000000_);_(* \(#,##0.000000\);_(* &quot;-&quot;??_);_(@_)"/>
    <numFmt numFmtId="203" formatCode="0.000%"/>
    <numFmt numFmtId="204" formatCode="dd"/>
    <numFmt numFmtId="205" formatCode="#,##0.0"/>
    <numFmt numFmtId="206" formatCode="_(* #,##0.0_);_(* \(#,##0.0\);_(* &quot;-&quot;?_);_(@_)"/>
    <numFmt numFmtId="207" formatCode="mmm/yyyy"/>
    <numFmt numFmtId="208" formatCode="#,##0.00;[Red]#,##0.00"/>
    <numFmt numFmtId="209" formatCode="_-* #,##0.000_-;\-* #,##0.000_-;_-* &quot;-&quot;???_-;_-@_-"/>
    <numFmt numFmtId="210" formatCode="_-* #,##0.0_-;\-* #,##0.0_-;_-* &quot;-&quot;??_-;_-@_-"/>
    <numFmt numFmtId="211" formatCode="_-* #,##0_-;\-* #,##0_-;_-* &quot;-&quot;??_-;_-@_-"/>
    <numFmt numFmtId="212" formatCode="0.00000000000000"/>
    <numFmt numFmtId="213" formatCode="0.0000000000000"/>
    <numFmt numFmtId="214" formatCode="0.000000000000"/>
    <numFmt numFmtId="215" formatCode="0.00000000000"/>
    <numFmt numFmtId="216" formatCode="0.0000000000"/>
    <numFmt numFmtId="217" formatCode="0.000000000"/>
    <numFmt numFmtId="218" formatCode="General_)"/>
    <numFmt numFmtId="219" formatCode="#,##0.0_);\(#,##0.0\)"/>
    <numFmt numFmtId="220" formatCode="[$-409]dddd\,\ mmmm\ dd\,\ yyyy"/>
    <numFmt numFmtId="221" formatCode="[$-409]h:mm:ss\ AM/PM"/>
  </numFmts>
  <fonts count="18">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i/>
      <sz val="10"/>
      <name val="Times New Roman"/>
      <family val="1"/>
    </font>
    <font>
      <sz val="10"/>
      <color indexed="8"/>
      <name val="Times New Roman"/>
      <family val="1"/>
    </font>
    <font>
      <b/>
      <u val="single"/>
      <sz val="10"/>
      <name val="Times New Roman"/>
      <family val="1"/>
    </font>
    <font>
      <sz val="11"/>
      <name val="Times New Roman"/>
      <family val="1"/>
    </font>
    <font>
      <sz val="14"/>
      <name val="Times New Roman"/>
      <family val="1"/>
    </font>
    <font>
      <b/>
      <vertAlign val="subscript"/>
      <sz val="10"/>
      <name val="Times New Roman"/>
      <family val="1"/>
    </font>
    <font>
      <vertAlign val="subscript"/>
      <sz val="10"/>
      <name val="Times New Roman"/>
      <family val="1"/>
    </font>
    <font>
      <sz val="11"/>
      <name val="Arial"/>
      <family val="2"/>
    </font>
    <font>
      <b/>
      <u val="singleAccounting"/>
      <sz val="10"/>
      <name val="Times New Roman"/>
      <family val="1"/>
    </font>
    <font>
      <sz val="10"/>
      <color indexed="10"/>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72" fontId="2" fillId="0" borderId="0" xfId="15" applyNumberFormat="1" applyFont="1" applyFill="1" applyAlignment="1">
      <alignment/>
    </xf>
    <xf numFmtId="172" fontId="2" fillId="0" borderId="1" xfId="15" applyNumberFormat="1" applyFont="1" applyFill="1" applyBorder="1" applyAlignment="1">
      <alignment/>
    </xf>
    <xf numFmtId="0" fontId="2" fillId="0" borderId="0" xfId="0" applyFont="1" applyAlignment="1">
      <alignment/>
    </xf>
    <xf numFmtId="172" fontId="2" fillId="0" borderId="2" xfId="15" applyNumberFormat="1" applyFont="1" applyFill="1" applyBorder="1" applyAlignment="1">
      <alignment/>
    </xf>
    <xf numFmtId="172" fontId="2" fillId="0" borderId="0" xfId="15" applyNumberFormat="1" applyFont="1" applyAlignment="1">
      <alignment/>
    </xf>
    <xf numFmtId="0" fontId="2" fillId="0" borderId="0" xfId="23" applyFont="1">
      <alignment/>
      <protection/>
    </xf>
    <xf numFmtId="0" fontId="2" fillId="0" borderId="0" xfId="23" applyFont="1" applyAlignment="1">
      <alignment horizontal="center"/>
      <protection/>
    </xf>
    <xf numFmtId="172" fontId="2" fillId="0" borderId="0" xfId="15" applyNumberFormat="1" applyFont="1" applyAlignment="1">
      <alignment horizontal="center"/>
    </xf>
    <xf numFmtId="172" fontId="2" fillId="0" borderId="0" xfId="15" applyNumberFormat="1" applyFont="1" applyBorder="1" applyAlignment="1">
      <alignment/>
    </xf>
    <xf numFmtId="43" fontId="2" fillId="0" borderId="0" xfId="15" applyFont="1" applyFill="1" applyBorder="1" applyAlignment="1">
      <alignment/>
    </xf>
    <xf numFmtId="172" fontId="2" fillId="0" borderId="0" xfId="15" applyNumberFormat="1" applyFont="1" applyFill="1" applyBorder="1" applyAlignment="1">
      <alignment horizontal="center"/>
    </xf>
    <xf numFmtId="43" fontId="2" fillId="0" borderId="2" xfId="15" applyFont="1" applyFill="1" applyBorder="1" applyAlignment="1">
      <alignment/>
    </xf>
    <xf numFmtId="172" fontId="2" fillId="0" borderId="2" xfId="15" applyNumberFormat="1" applyFont="1" applyFill="1" applyBorder="1" applyAlignment="1">
      <alignment horizontal="center"/>
    </xf>
    <xf numFmtId="172" fontId="2" fillId="0" borderId="0" xfId="15" applyNumberFormat="1" applyFont="1" applyAlignment="1">
      <alignment horizontal="justify"/>
    </xf>
    <xf numFmtId="172" fontId="2" fillId="0" borderId="3" xfId="15" applyNumberFormat="1" applyFont="1" applyBorder="1" applyAlignment="1">
      <alignment/>
    </xf>
    <xf numFmtId="172" fontId="2" fillId="0" borderId="0" xfId="15" applyNumberFormat="1" applyFont="1" applyAlignment="1">
      <alignment horizontal="right"/>
    </xf>
    <xf numFmtId="0" fontId="2" fillId="0" borderId="0" xfId="23" applyFont="1" applyFill="1">
      <alignment/>
      <protection/>
    </xf>
    <xf numFmtId="0" fontId="2" fillId="0" borderId="0" xfId="23" applyFont="1" applyFill="1" applyAlignment="1">
      <alignment horizontal="center"/>
      <protection/>
    </xf>
    <xf numFmtId="172" fontId="2" fillId="0" borderId="0" xfId="15" applyNumberFormat="1" applyFont="1" applyFill="1" applyAlignment="1">
      <alignment horizontal="center"/>
    </xf>
    <xf numFmtId="172" fontId="2" fillId="0" borderId="1" xfId="15" applyNumberFormat="1" applyFont="1" applyFill="1" applyBorder="1" applyAlignment="1">
      <alignment horizontal="center"/>
    </xf>
    <xf numFmtId="0" fontId="2" fillId="0" borderId="0" xfId="23" applyFont="1" applyFill="1" quotePrefix="1">
      <alignment/>
      <protection/>
    </xf>
    <xf numFmtId="172" fontId="2" fillId="0" borderId="4" xfId="15" applyNumberFormat="1" applyFont="1" applyFill="1" applyBorder="1" applyAlignment="1">
      <alignment/>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72" fontId="2" fillId="0" borderId="0" xfId="15" applyNumberFormat="1" applyFont="1" applyFill="1" applyBorder="1" applyAlignment="1">
      <alignment/>
    </xf>
    <xf numFmtId="172" fontId="2" fillId="0" borderId="3" xfId="15" applyNumberFormat="1" applyFont="1" applyFill="1" applyBorder="1" applyAlignment="1">
      <alignment/>
    </xf>
    <xf numFmtId="172" fontId="2" fillId="0" borderId="3" xfId="15" applyNumberFormat="1" applyFont="1" applyFill="1" applyBorder="1" applyAlignment="1">
      <alignment horizontal="center"/>
    </xf>
    <xf numFmtId="172" fontId="2" fillId="0" borderId="0" xfId="23" applyNumberFormat="1" applyFont="1" applyFill="1">
      <alignment/>
      <protection/>
    </xf>
    <xf numFmtId="0" fontId="2" fillId="0" borderId="0" xfId="23" applyFont="1" applyFill="1" applyBorder="1">
      <alignment/>
      <protection/>
    </xf>
    <xf numFmtId="41" fontId="2" fillId="0" borderId="0" xfId="23" applyNumberFormat="1" applyFont="1" applyFill="1">
      <alignment/>
      <protection/>
    </xf>
    <xf numFmtId="41" fontId="2" fillId="0" borderId="0" xfId="23" applyNumberFormat="1" applyFont="1" applyFill="1" applyBorder="1">
      <alignment/>
      <protection/>
    </xf>
    <xf numFmtId="41" fontId="3" fillId="0" borderId="0" xfId="23" applyNumberFormat="1" applyFont="1" applyFill="1" applyAlignment="1">
      <alignment horizontal="center"/>
      <protection/>
    </xf>
    <xf numFmtId="172" fontId="1" fillId="0" borderId="0" xfId="15" applyNumberFormat="1" applyFont="1" applyAlignment="1">
      <alignment horizontal="center"/>
    </xf>
    <xf numFmtId="0" fontId="1" fillId="0" borderId="0" xfId="23" applyFont="1" applyFill="1" applyAlignment="1" quotePrefix="1">
      <alignment/>
      <protection/>
    </xf>
    <xf numFmtId="0" fontId="1" fillId="0" borderId="0" xfId="23" applyFont="1" applyFill="1" applyAlignment="1">
      <alignment horizontal="center"/>
      <protection/>
    </xf>
    <xf numFmtId="172" fontId="1" fillId="0" borderId="0" xfId="23" applyNumberFormat="1" applyFont="1" applyFill="1">
      <alignment/>
      <protection/>
    </xf>
    <xf numFmtId="0" fontId="1" fillId="0" borderId="0" xfId="23" applyFont="1" applyFill="1" applyAlignment="1">
      <alignment/>
      <protection/>
    </xf>
    <xf numFmtId="0" fontId="4" fillId="0" borderId="0" xfId="23" applyFont="1" applyFill="1" applyAlignment="1">
      <alignment horizontal="center"/>
      <protection/>
    </xf>
    <xf numFmtId="0" fontId="2" fillId="0" borderId="0" xfId="23" applyFont="1" applyFill="1" applyAlignment="1">
      <alignment horizontal="justify" vertical="top"/>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7" fillId="0" borderId="0" xfId="23" applyFont="1" applyFill="1" applyAlignment="1">
      <alignment horizontal="left"/>
      <protection/>
    </xf>
    <xf numFmtId="0" fontId="1" fillId="0" borderId="0" xfId="21" applyFont="1" applyFill="1" applyAlignment="1">
      <alignment horizontal="center"/>
      <protection/>
    </xf>
    <xf numFmtId="0" fontId="10" fillId="0" borderId="0" xfId="21" applyFont="1" applyFill="1" applyBorder="1" applyAlignment="1">
      <alignment horizontal="center"/>
      <protection/>
    </xf>
    <xf numFmtId="0" fontId="10" fillId="0" borderId="0" xfId="23" applyFont="1" applyFill="1" applyAlignment="1">
      <alignment horizontal="center"/>
      <protection/>
    </xf>
    <xf numFmtId="0" fontId="10" fillId="0" borderId="0" xfId="21" applyFont="1" applyFill="1" applyAlignment="1">
      <alignment horizontal="center"/>
      <protection/>
    </xf>
    <xf numFmtId="0" fontId="1" fillId="0" borderId="0" xfId="21" applyFont="1" applyFill="1">
      <alignment/>
      <protection/>
    </xf>
    <xf numFmtId="0" fontId="2" fillId="0" borderId="0" xfId="0" applyFont="1" applyFill="1" applyAlignment="1">
      <alignment vertical="top"/>
    </xf>
    <xf numFmtId="0" fontId="3" fillId="0" borderId="0" xfId="23" applyFont="1" applyFill="1" applyAlignment="1">
      <alignment horizontal="center"/>
      <protection/>
    </xf>
    <xf numFmtId="0" fontId="1" fillId="0" borderId="0" xfId="23" applyFont="1" applyFill="1" applyBorder="1" applyAlignment="1">
      <alignment horizontal="left"/>
      <protection/>
    </xf>
    <xf numFmtId="172" fontId="2" fillId="0" borderId="0" xfId="15" applyNumberFormat="1" applyFont="1" applyFill="1" applyAlignment="1">
      <alignment vertical="top" wrapText="1"/>
    </xf>
    <xf numFmtId="0" fontId="1" fillId="0" borderId="0" xfId="23" applyFont="1" applyFill="1" applyBorder="1">
      <alignment/>
      <protection/>
    </xf>
    <xf numFmtId="0" fontId="1" fillId="0" borderId="0" xfId="23" applyFont="1" applyFill="1" applyBorder="1" applyAlignment="1">
      <alignment horizontal="center"/>
      <protection/>
    </xf>
    <xf numFmtId="0" fontId="10" fillId="0" borderId="0" xfId="23" applyFont="1" applyFill="1" applyBorder="1">
      <alignment/>
      <protection/>
    </xf>
    <xf numFmtId="172" fontId="3" fillId="0" borderId="0" xfId="15" applyNumberFormat="1" applyFont="1" applyFill="1" applyBorder="1" applyAlignment="1">
      <alignment horizontal="center"/>
    </xf>
    <xf numFmtId="0" fontId="2" fillId="0" borderId="0" xfId="0" applyFont="1" applyAlignment="1">
      <alignment horizontal="justify"/>
    </xf>
    <xf numFmtId="43" fontId="11" fillId="0" borderId="0" xfId="0" applyNumberFormat="1" applyFont="1" applyFill="1" applyBorder="1" applyAlignment="1" applyProtection="1">
      <alignment/>
      <protection hidden="1"/>
    </xf>
    <xf numFmtId="0" fontId="12" fillId="0" borderId="0" xfId="0" applyFont="1" applyFill="1" applyAlignment="1">
      <alignment/>
    </xf>
    <xf numFmtId="43" fontId="2" fillId="0" borderId="0" xfId="0" applyNumberFormat="1" applyFont="1" applyFill="1" applyBorder="1" applyAlignment="1" applyProtection="1">
      <alignment/>
      <protection hidden="1"/>
    </xf>
    <xf numFmtId="15" fontId="1" fillId="0" borderId="0" xfId="23" applyNumberFormat="1" applyFont="1" applyFill="1" applyAlignment="1">
      <alignment horizontal="center"/>
      <protection/>
    </xf>
    <xf numFmtId="43" fontId="2" fillId="0" borderId="0" xfId="15" applyNumberFormat="1" applyFont="1" applyFill="1" applyBorder="1" applyAlignment="1">
      <alignment/>
    </xf>
    <xf numFmtId="172" fontId="2" fillId="0" borderId="1" xfId="15" applyNumberFormat="1" applyFont="1" applyFill="1" applyBorder="1" applyAlignment="1">
      <alignment horizontal="right"/>
    </xf>
    <xf numFmtId="0" fontId="1" fillId="0" borderId="0" xfId="23" applyFont="1" applyFill="1" applyBorder="1" applyAlignment="1" quotePrefix="1">
      <alignment horizontal="center"/>
      <protection/>
    </xf>
    <xf numFmtId="0" fontId="0" fillId="0" borderId="0" xfId="0" applyFont="1" applyAlignment="1">
      <alignment/>
    </xf>
    <xf numFmtId="0" fontId="1" fillId="0" borderId="0" xfId="23" applyFont="1" applyFill="1" applyBorder="1" applyAlignment="1" quotePrefix="1">
      <alignment horizontal="left"/>
      <protection/>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23" applyFont="1" applyFill="1" applyBorder="1" applyAlignment="1">
      <alignment horizontal="right"/>
      <protection/>
    </xf>
    <xf numFmtId="14" fontId="1" fillId="0" borderId="0" xfId="0" applyNumberFormat="1" applyFont="1" applyBorder="1" applyAlignment="1">
      <alignment horizontal="right" vertical="top" wrapText="1"/>
    </xf>
    <xf numFmtId="41" fontId="3" fillId="0" borderId="1" xfId="23" applyNumberFormat="1" applyFont="1" applyFill="1" applyBorder="1" applyAlignment="1">
      <alignment horizontal="center"/>
      <protection/>
    </xf>
    <xf numFmtId="174" fontId="3" fillId="0" borderId="0" xfId="23" applyNumberFormat="1" applyFont="1" applyFill="1" applyBorder="1" applyAlignment="1">
      <alignment horizontal="center"/>
      <protection/>
    </xf>
    <xf numFmtId="43" fontId="2" fillId="0" borderId="0" xfId="15" applyNumberFormat="1" applyFont="1" applyFill="1" applyAlignment="1">
      <alignment/>
    </xf>
    <xf numFmtId="172" fontId="2" fillId="0" borderId="0" xfId="23" applyNumberFormat="1" applyFont="1">
      <alignment/>
      <protection/>
    </xf>
    <xf numFmtId="43" fontId="2" fillId="0" borderId="0" xfId="15" applyFont="1" applyFill="1" applyAlignment="1">
      <alignment/>
    </xf>
    <xf numFmtId="43" fontId="1" fillId="0" borderId="0" xfId="15" applyFont="1" applyFill="1" applyAlignment="1">
      <alignment horizontal="center"/>
    </xf>
    <xf numFmtId="43" fontId="10" fillId="0" borderId="0" xfId="15" applyFont="1" applyFill="1" applyAlignment="1">
      <alignment horizontal="center"/>
    </xf>
    <xf numFmtId="0" fontId="4" fillId="0" borderId="0" xfId="23" applyFont="1" applyFill="1" applyBorder="1" applyAlignment="1">
      <alignment horizontal="center"/>
      <protection/>
    </xf>
    <xf numFmtId="0" fontId="0" fillId="0" borderId="0" xfId="0" applyFont="1" applyAlignment="1">
      <alignment horizontal="justify" vertical="center"/>
    </xf>
    <xf numFmtId="0" fontId="2" fillId="0" borderId="0" xfId="24" applyFont="1">
      <alignment/>
      <protection/>
    </xf>
    <xf numFmtId="172" fontId="2" fillId="0" borderId="5" xfId="15" applyNumberFormat="1" applyFont="1" applyBorder="1" applyAlignment="1">
      <alignment/>
    </xf>
    <xf numFmtId="172" fontId="2" fillId="0" borderId="0" xfId="15" applyNumberFormat="1" applyFont="1" applyFill="1" applyBorder="1" applyAlignment="1">
      <alignment vertical="top" wrapText="1"/>
    </xf>
    <xf numFmtId="0" fontId="1" fillId="0" borderId="0" xfId="23" applyFont="1" applyFill="1" applyAlignment="1">
      <alignment horizontal="right"/>
      <protection/>
    </xf>
    <xf numFmtId="0" fontId="1" fillId="0" borderId="1" xfId="0" applyFont="1" applyFill="1" applyBorder="1" applyAlignment="1">
      <alignment horizontal="right"/>
    </xf>
    <xf numFmtId="172" fontId="2" fillId="2" borderId="0" xfId="15" applyNumberFormat="1" applyFont="1" applyFill="1" applyBorder="1" applyAlignment="1">
      <alignment/>
    </xf>
    <xf numFmtId="43" fontId="2" fillId="2" borderId="0" xfId="15" applyFont="1" applyFill="1" applyBorder="1" applyAlignment="1">
      <alignment/>
    </xf>
    <xf numFmtId="43" fontId="2" fillId="0" borderId="2" xfId="15" applyNumberFormat="1" applyFont="1" applyFill="1" applyBorder="1" applyAlignment="1">
      <alignment/>
    </xf>
    <xf numFmtId="43" fontId="2" fillId="0" borderId="2" xfId="15" applyNumberFormat="1" applyFont="1" applyFill="1" applyBorder="1" applyAlignment="1">
      <alignment horizontal="center"/>
    </xf>
    <xf numFmtId="0" fontId="1" fillId="2" borderId="0" xfId="23" applyFont="1" applyFill="1" applyBorder="1" applyAlignment="1">
      <alignment/>
      <protection/>
    </xf>
    <xf numFmtId="0" fontId="2" fillId="2" borderId="0" xfId="23" applyFont="1" applyFill="1" applyBorder="1" applyAlignment="1">
      <alignment horizontal="center"/>
      <protection/>
    </xf>
    <xf numFmtId="0" fontId="1" fillId="2" borderId="0" xfId="23" applyFont="1" applyFill="1" applyBorder="1" applyAlignment="1">
      <alignment horizontal="center"/>
      <protection/>
    </xf>
    <xf numFmtId="0" fontId="4" fillId="2" borderId="0" xfId="23" applyFont="1" applyFill="1" applyBorder="1" applyAlignment="1">
      <alignment horizontal="center"/>
      <protection/>
    </xf>
    <xf numFmtId="172" fontId="2" fillId="2" borderId="0" xfId="15" applyNumberFormat="1" applyFont="1" applyFill="1" applyBorder="1" applyAlignment="1">
      <alignment horizontal="center"/>
    </xf>
    <xf numFmtId="43" fontId="2" fillId="2" borderId="0" xfId="15" applyNumberFormat="1" applyFont="1" applyFill="1" applyBorder="1" applyAlignment="1">
      <alignment/>
    </xf>
    <xf numFmtId="0" fontId="2" fillId="2" borderId="0" xfId="0" applyFont="1" applyFill="1" applyBorder="1" applyAlignment="1">
      <alignment vertical="top"/>
    </xf>
    <xf numFmtId="0" fontId="2" fillId="0" borderId="0" xfId="23" applyFont="1" applyFill="1" applyAlignment="1">
      <alignment horizontal="justify" vertical="center"/>
      <protection/>
    </xf>
    <xf numFmtId="172" fontId="1" fillId="0" borderId="0" xfId="15" applyNumberFormat="1" applyFont="1" applyAlignment="1">
      <alignment horizontal="right"/>
    </xf>
    <xf numFmtId="0" fontId="1" fillId="0" borderId="0" xfId="0" applyFont="1" applyFill="1" applyAlignment="1">
      <alignment horizontal="right"/>
    </xf>
    <xf numFmtId="0" fontId="0" fillId="0" borderId="0" xfId="0" applyFont="1" applyAlignment="1">
      <alignment horizontal="justify" vertical="top"/>
    </xf>
    <xf numFmtId="0" fontId="2" fillId="0" borderId="0" xfId="23" applyFont="1" applyFill="1" applyAlignment="1">
      <alignment horizontal="justify" vertical="center" wrapText="1"/>
      <protection/>
    </xf>
    <xf numFmtId="0" fontId="0" fillId="0" borderId="0" xfId="0" applyFont="1" applyFill="1" applyAlignment="1">
      <alignment vertical="top"/>
    </xf>
    <xf numFmtId="0" fontId="0" fillId="0" borderId="0" xfId="0" applyFont="1" applyAlignment="1">
      <alignment horizontal="left" vertical="top"/>
    </xf>
    <xf numFmtId="0" fontId="0" fillId="0" borderId="0" xfId="0" applyFont="1" applyFill="1" applyAlignment="1">
      <alignment/>
    </xf>
    <xf numFmtId="0" fontId="15" fillId="0" borderId="0" xfId="0" applyFont="1" applyAlignment="1">
      <alignment horizontal="justify"/>
    </xf>
    <xf numFmtId="172" fontId="2" fillId="0" borderId="5" xfId="15" applyNumberFormat="1" applyFont="1" applyFill="1" applyBorder="1" applyAlignment="1">
      <alignment/>
    </xf>
    <xf numFmtId="16" fontId="1" fillId="0" borderId="0" xfId="23" applyNumberFormat="1" applyFont="1" applyFill="1" applyAlignment="1">
      <alignment horizontal="right"/>
      <protection/>
    </xf>
    <xf numFmtId="43" fontId="1" fillId="0" borderId="0" xfId="15" applyFont="1" applyFill="1" applyAlignment="1">
      <alignment/>
    </xf>
    <xf numFmtId="43" fontId="1" fillId="0" borderId="0" xfId="15" applyFont="1" applyFill="1" applyAlignment="1" quotePrefix="1">
      <alignment/>
    </xf>
    <xf numFmtId="43" fontId="7" fillId="0" borderId="0" xfId="15" applyFont="1" applyFill="1" applyAlignment="1" quotePrefix="1">
      <alignment/>
    </xf>
    <xf numFmtId="43" fontId="0" fillId="0" borderId="0" xfId="15" applyFont="1" applyAlignment="1">
      <alignment vertical="top"/>
    </xf>
    <xf numFmtId="43" fontId="2" fillId="0" borderId="0" xfId="15" applyFont="1" applyFill="1" applyAlignment="1">
      <alignment vertical="top" wrapText="1"/>
    </xf>
    <xf numFmtId="43" fontId="2" fillId="0" borderId="0" xfId="15" applyFont="1" applyFill="1" applyAlignment="1">
      <alignment vertical="top"/>
    </xf>
    <xf numFmtId="43" fontId="2" fillId="0" borderId="0" xfId="15" applyFont="1" applyAlignment="1">
      <alignment/>
    </xf>
    <xf numFmtId="43" fontId="2" fillId="0" borderId="0" xfId="15" applyFont="1" applyFill="1" applyAlignment="1">
      <alignment horizontal="left"/>
    </xf>
    <xf numFmtId="43" fontId="1" fillId="0" borderId="0" xfId="15" applyFont="1" applyAlignment="1">
      <alignment/>
    </xf>
    <xf numFmtId="43" fontId="1" fillId="0" borderId="0" xfId="15" applyFont="1" applyFill="1" applyBorder="1" applyAlignment="1">
      <alignment/>
    </xf>
    <xf numFmtId="43" fontId="2" fillId="0" borderId="0" xfId="15" applyFont="1" applyFill="1" applyAlignment="1">
      <alignment horizontal="right"/>
    </xf>
    <xf numFmtId="43" fontId="1" fillId="0" borderId="0" xfId="15" applyFont="1" applyAlignment="1" quotePrefix="1">
      <alignment/>
    </xf>
    <xf numFmtId="43" fontId="1" fillId="0" borderId="0" xfId="15" applyFont="1" applyAlignment="1">
      <alignment/>
    </xf>
    <xf numFmtId="43" fontId="1" fillId="0" borderId="0" xfId="15" applyFont="1" applyFill="1" applyAlignment="1">
      <alignment/>
    </xf>
    <xf numFmtId="43" fontId="2" fillId="0" borderId="0" xfId="15" applyFont="1" applyFill="1" applyAlignment="1" quotePrefix="1">
      <alignment/>
    </xf>
    <xf numFmtId="43" fontId="2" fillId="0" borderId="0" xfId="15" applyFont="1" applyFill="1" applyAlignment="1">
      <alignment/>
    </xf>
    <xf numFmtId="43" fontId="1" fillId="0" borderId="0" xfId="15" applyFont="1" applyFill="1" applyAlignment="1">
      <alignment horizontal="justify" vertical="top"/>
    </xf>
    <xf numFmtId="43" fontId="2" fillId="0" borderId="0" xfId="15" applyFont="1" applyFill="1" applyAlignment="1">
      <alignment horizontal="justify" vertical="top"/>
    </xf>
    <xf numFmtId="43" fontId="11" fillId="0" borderId="0" xfId="15" applyFont="1" applyAlignment="1">
      <alignment/>
    </xf>
    <xf numFmtId="43" fontId="2" fillId="0" borderId="0" xfId="15" applyFont="1" applyAlignment="1">
      <alignment/>
    </xf>
    <xf numFmtId="0" fontId="1" fillId="0" borderId="0" xfId="0" applyFont="1" applyAlignment="1">
      <alignment horizontal="right"/>
    </xf>
    <xf numFmtId="43" fontId="1" fillId="0" borderId="0" xfId="15" applyFont="1" applyAlignment="1">
      <alignment vertical="top"/>
    </xf>
    <xf numFmtId="172" fontId="1" fillId="0" borderId="0" xfId="15" applyNumberFormat="1" applyFont="1" applyAlignment="1">
      <alignment/>
    </xf>
    <xf numFmtId="0" fontId="0" fillId="0" borderId="0" xfId="0" applyAlignment="1">
      <alignment horizontal="justify" vertical="top"/>
    </xf>
    <xf numFmtId="0" fontId="0" fillId="0" borderId="0" xfId="0" applyAlignment="1">
      <alignment/>
    </xf>
    <xf numFmtId="0" fontId="1" fillId="0" borderId="0" xfId="23" applyFont="1" applyFill="1" applyAlignment="1">
      <alignment horizontal="justify"/>
      <protection/>
    </xf>
    <xf numFmtId="0" fontId="2" fillId="0" borderId="0" xfId="23" applyFont="1" applyFill="1" applyAlignment="1">
      <alignment horizontal="justify"/>
      <protection/>
    </xf>
    <xf numFmtId="3" fontId="2" fillId="0" borderId="0" xfId="23" applyNumberFormat="1" applyFont="1" applyFill="1" applyBorder="1">
      <alignment/>
      <protection/>
    </xf>
    <xf numFmtId="0" fontId="2" fillId="0" borderId="0" xfId="23" applyFont="1" applyFill="1" applyAlignment="1">
      <alignment vertical="top"/>
      <protection/>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15" fontId="1" fillId="0" borderId="0" xfId="21" applyNumberFormat="1" applyFont="1" applyFill="1">
      <alignment/>
      <protection/>
    </xf>
    <xf numFmtId="43" fontId="2" fillId="0" borderId="0" xfId="15" applyFont="1" applyBorder="1" applyAlignment="1">
      <alignment/>
    </xf>
    <xf numFmtId="0" fontId="2" fillId="0" borderId="0" xfId="23" applyFont="1" applyBorder="1">
      <alignment/>
      <protection/>
    </xf>
    <xf numFmtId="0" fontId="0" fillId="0" borderId="0" xfId="0" applyFill="1" applyAlignment="1">
      <alignment horizontal="justify" vertical="top"/>
    </xf>
    <xf numFmtId="0" fontId="0" fillId="0" borderId="0" xfId="0" applyAlignment="1">
      <alignment horizontal="justify"/>
    </xf>
    <xf numFmtId="172" fontId="1" fillId="0" borderId="0" xfId="15" applyNumberFormat="1" applyFont="1" applyFill="1" applyAlignment="1">
      <alignment horizontal="right"/>
    </xf>
    <xf numFmtId="172" fontId="1" fillId="0" borderId="0" xfId="15" applyNumberFormat="1" applyFont="1" applyFill="1" applyAlignment="1">
      <alignment horizontal="center"/>
    </xf>
    <xf numFmtId="172" fontId="2" fillId="0" borderId="0" xfId="15" applyNumberFormat="1" applyFont="1" applyFill="1" applyAlignment="1">
      <alignment horizontal="right"/>
    </xf>
    <xf numFmtId="15" fontId="1" fillId="0" borderId="0" xfId="23" applyNumberFormat="1" applyFont="1" applyFill="1" applyAlignment="1">
      <alignment horizontal="right"/>
      <protection/>
    </xf>
    <xf numFmtId="0" fontId="8" fillId="0" borderId="0" xfId="21" applyFont="1" applyFill="1" applyAlignment="1">
      <alignment horizontal="center"/>
      <protection/>
    </xf>
    <xf numFmtId="0" fontId="8" fillId="0" borderId="0" xfId="21" applyFont="1" applyFill="1">
      <alignment/>
      <protection/>
    </xf>
    <xf numFmtId="172" fontId="2" fillId="0" borderId="2" xfId="15" applyNumberFormat="1" applyFont="1" applyFill="1" applyBorder="1" applyAlignment="1">
      <alignment horizontal="left"/>
    </xf>
    <xf numFmtId="0" fontId="1" fillId="0" borderId="0" xfId="0" applyFont="1" applyFill="1" applyBorder="1" applyAlignment="1">
      <alignment horizontal="right" vertical="top" wrapText="1"/>
    </xf>
    <xf numFmtId="2" fontId="3" fillId="0" borderId="2" xfId="23" applyNumberFormat="1" applyFont="1" applyFill="1" applyBorder="1" applyAlignment="1">
      <alignment horizontal="right"/>
      <protection/>
    </xf>
    <xf numFmtId="0" fontId="0" fillId="0" borderId="0" xfId="0" applyFill="1" applyAlignment="1">
      <alignment horizontal="justify" wrapText="1"/>
    </xf>
    <xf numFmtId="0" fontId="0" fillId="0" borderId="0" xfId="0" applyAlignment="1">
      <alignment horizontal="justify" vertical="top" wrapText="1"/>
    </xf>
    <xf numFmtId="0" fontId="2" fillId="0" borderId="0" xfId="23" applyFont="1" applyFill="1" applyAlignment="1">
      <alignment horizontal="justify" vertical="center" wrapText="1"/>
      <protection/>
    </xf>
    <xf numFmtId="0" fontId="0" fillId="0" borderId="0" xfId="0" applyFont="1" applyAlignment="1">
      <alignment horizontal="justify" vertical="center" wrapText="1"/>
    </xf>
    <xf numFmtId="0" fontId="1" fillId="0" borderId="0" xfId="23" applyFont="1" applyFill="1" applyBorder="1" applyAlignment="1">
      <alignment horizontal="justify" vertical="top" wrapText="1"/>
      <protection/>
    </xf>
    <xf numFmtId="180" fontId="2" fillId="0" borderId="0" xfId="0" applyNumberFormat="1" applyFont="1" applyFill="1" applyAlignment="1">
      <alignment horizontal="justify" vertical="top"/>
    </xf>
    <xf numFmtId="0" fontId="0" fillId="0" borderId="0" xfId="0" applyFont="1" applyAlignment="1">
      <alignment horizontal="justify" vertical="top"/>
    </xf>
    <xf numFmtId="0" fontId="1" fillId="0" borderId="0" xfId="23" applyFont="1" applyFill="1" applyAlignment="1">
      <alignment horizontal="center"/>
      <protection/>
    </xf>
    <xf numFmtId="0" fontId="1" fillId="0" borderId="1" xfId="0" applyFont="1" applyFill="1" applyBorder="1" applyAlignment="1">
      <alignment horizontal="center"/>
    </xf>
    <xf numFmtId="172" fontId="16" fillId="0" borderId="0" xfId="15" applyNumberFormat="1" applyFont="1" applyAlignment="1">
      <alignment horizontal="center"/>
    </xf>
    <xf numFmtId="43" fontId="2" fillId="0" borderId="0" xfId="15" applyFont="1" applyFill="1" applyAlignment="1">
      <alignment vertical="top" wrapText="1"/>
    </xf>
    <xf numFmtId="43" fontId="1" fillId="0" borderId="0" xfId="15" applyFont="1" applyFill="1" applyAlignment="1">
      <alignment horizontal="left" vertical="top"/>
    </xf>
    <xf numFmtId="43" fontId="2" fillId="0" borderId="0" xfId="15" applyFont="1" applyFill="1" applyAlignment="1">
      <alignment horizontal="left" vertical="top" wrapText="1"/>
    </xf>
    <xf numFmtId="0" fontId="2" fillId="0" borderId="0" xfId="22" applyFont="1" applyFill="1" applyAlignment="1">
      <alignment horizontal="justify" vertical="center"/>
      <protection/>
    </xf>
    <xf numFmtId="0" fontId="0" fillId="0" borderId="0" xfId="0" applyFill="1" applyAlignment="1">
      <alignment/>
    </xf>
    <xf numFmtId="0" fontId="2" fillId="0" borderId="0" xfId="0" applyFont="1" applyFill="1" applyBorder="1" applyAlignment="1">
      <alignment horizontal="left" vertical="top" wrapText="1"/>
    </xf>
    <xf numFmtId="0" fontId="2" fillId="0" borderId="0" xfId="23" applyFont="1" applyFill="1" applyAlignment="1">
      <alignment horizontal="justify" vertical="top" wrapText="1"/>
      <protection/>
    </xf>
    <xf numFmtId="0" fontId="0" fillId="0" borderId="0" xfId="0" applyAlignment="1">
      <alignment horizontal="justify" vertical="top" wrapText="1"/>
    </xf>
    <xf numFmtId="0" fontId="2" fillId="0" borderId="0" xfId="23" applyNumberFormat="1" applyFont="1" applyFill="1" applyAlignment="1">
      <alignment horizontal="justify" vertical="top"/>
      <protection/>
    </xf>
    <xf numFmtId="0" fontId="0" fillId="0" borderId="0" xfId="0" applyFont="1" applyFill="1" applyAlignment="1">
      <alignment/>
    </xf>
    <xf numFmtId="0" fontId="2" fillId="0" borderId="0" xfId="0" applyFont="1" applyAlignment="1">
      <alignment horizontal="justify" vertical="center"/>
    </xf>
    <xf numFmtId="0" fontId="0" fillId="0" borderId="0" xfId="0" applyFont="1" applyAlignment="1">
      <alignment horizontal="justify" vertical="center"/>
    </xf>
    <xf numFmtId="0" fontId="2" fillId="0" borderId="0" xfId="23" applyFont="1" applyFill="1" applyAlignment="1">
      <alignment vertical="top" wrapText="1"/>
      <protection/>
    </xf>
    <xf numFmtId="0" fontId="2" fillId="0" borderId="0" xfId="0" applyFont="1" applyFill="1" applyAlignment="1">
      <alignment horizontal="justify" vertical="top" wrapText="1"/>
    </xf>
    <xf numFmtId="0" fontId="2" fillId="0" borderId="0" xfId="23" applyFont="1" applyFill="1" applyAlignment="1">
      <alignment horizontal="justify" vertical="center"/>
      <protection/>
    </xf>
    <xf numFmtId="0" fontId="0" fillId="0" borderId="0" xfId="0" applyFont="1" applyFill="1" applyAlignment="1">
      <alignment horizontal="justify" vertical="center"/>
    </xf>
    <xf numFmtId="0" fontId="2" fillId="0" borderId="0" xfId="23" applyFont="1" applyFill="1" applyAlignment="1">
      <alignment horizontal="justify" vertical="top"/>
      <protection/>
    </xf>
    <xf numFmtId="0" fontId="0" fillId="0" borderId="0" xfId="0" applyAlignment="1">
      <alignment horizontal="justify" vertical="top"/>
    </xf>
    <xf numFmtId="0" fontId="2" fillId="0" borderId="0" xfId="0" applyFont="1" applyFill="1" applyAlignment="1">
      <alignment horizontal="justify" vertical="top"/>
    </xf>
    <xf numFmtId="0" fontId="2" fillId="0" borderId="0" xfId="23" applyFont="1" applyFill="1" applyAlignment="1">
      <alignment horizontal="justify" vertical="justify"/>
      <protection/>
    </xf>
    <xf numFmtId="0" fontId="0" fillId="0" borderId="0" xfId="0" applyFont="1" applyFill="1" applyAlignment="1">
      <alignment horizontal="justify" vertical="justify"/>
    </xf>
    <xf numFmtId="0" fontId="2" fillId="0" borderId="0" xfId="23" applyFont="1" applyFill="1" applyAlignment="1">
      <alignment horizontal="left" vertical="justify"/>
      <protection/>
    </xf>
    <xf numFmtId="0" fontId="0" fillId="0" borderId="0" xfId="0" applyFont="1" applyFill="1" applyAlignment="1">
      <alignment horizontal="left" vertical="justify"/>
    </xf>
    <xf numFmtId="0" fontId="2" fillId="0" borderId="0" xfId="0" applyFont="1" applyFill="1" applyAlignment="1">
      <alignment horizontal="justify" vertical="center" wrapText="1"/>
    </xf>
    <xf numFmtId="0" fontId="0" fillId="0" borderId="0" xfId="0" applyAlignment="1">
      <alignment wrapText="1"/>
    </xf>
    <xf numFmtId="43" fontId="2" fillId="3" borderId="0" xfId="15" applyFont="1" applyFill="1" applyAlignment="1">
      <alignment/>
    </xf>
    <xf numFmtId="172" fontId="2" fillId="3" borderId="0" xfId="15" applyNumberFormat="1" applyFont="1" applyFill="1" applyBorder="1" applyAlignment="1">
      <alignment/>
    </xf>
    <xf numFmtId="172" fontId="2" fillId="3" borderId="0" xfId="15" applyNumberFormat="1" applyFont="1" applyFill="1" applyAlignment="1">
      <alignment/>
    </xf>
    <xf numFmtId="43" fontId="2" fillId="3" borderId="0" xfId="15" applyFont="1" applyFill="1" applyAlignment="1">
      <alignment horizontal="left"/>
    </xf>
    <xf numFmtId="43" fontId="2" fillId="3" borderId="0" xfId="15" applyNumberFormat="1" applyFont="1" applyFill="1" applyBorder="1" applyAlignment="1">
      <alignment/>
    </xf>
    <xf numFmtId="43" fontId="2" fillId="3" borderId="0" xfId="23" applyNumberFormat="1" applyFont="1" applyFill="1">
      <alignmen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Normal_SCIPACK Jul'04 Conso announcemen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2"/>
        <xdr:cNvSpPr txBox="1">
          <a:spLocks noChangeArrowheads="1"/>
        </xdr:cNvSpPr>
      </xdr:nvSpPr>
      <xdr:spPr>
        <a:xfrm>
          <a:off x="3933825" y="11811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361950</xdr:colOff>
      <xdr:row>3</xdr:row>
      <xdr:rowOff>114300</xdr:rowOff>
    </xdr:to>
    <xdr:pic>
      <xdr:nvPicPr>
        <xdr:cNvPr id="2" name="Picture 4"/>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2"/>
        <xdr:cNvSpPr txBox="1">
          <a:spLocks noChangeArrowheads="1"/>
        </xdr:cNvSpPr>
      </xdr:nvSpPr>
      <xdr:spPr>
        <a:xfrm>
          <a:off x="3057525"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266700</xdr:colOff>
      <xdr:row>3</xdr:row>
      <xdr:rowOff>114300</xdr:rowOff>
    </xdr:to>
    <xdr:pic>
      <xdr:nvPicPr>
        <xdr:cNvPr id="2" name="Picture 5"/>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742950</xdr:colOff>
      <xdr:row>4</xdr:row>
      <xdr:rowOff>66675</xdr:rowOff>
    </xdr:to>
    <xdr:pic>
      <xdr:nvPicPr>
        <xdr:cNvPr id="1" name="Picture 3"/>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0</xdr:rowOff>
    </xdr:from>
    <xdr:ext cx="76200" cy="200025"/>
    <xdr:sp>
      <xdr:nvSpPr>
        <xdr:cNvPr id="1" name="TextBox 2"/>
        <xdr:cNvSpPr txBox="1">
          <a:spLocks noChangeArrowheads="1"/>
        </xdr:cNvSpPr>
      </xdr:nvSpPr>
      <xdr:spPr>
        <a:xfrm>
          <a:off x="3457575" y="9877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52</xdr:row>
      <xdr:rowOff>0</xdr:rowOff>
    </xdr:from>
    <xdr:to>
      <xdr:col>1</xdr:col>
      <xdr:colOff>342900</xdr:colOff>
      <xdr:row>52</xdr:row>
      <xdr:rowOff>0</xdr:rowOff>
    </xdr:to>
    <xdr:sp>
      <xdr:nvSpPr>
        <xdr:cNvPr id="2" name="Line 5"/>
        <xdr:cNvSpPr>
          <a:spLocks/>
        </xdr:cNvSpPr>
      </xdr:nvSpPr>
      <xdr:spPr>
        <a:xfrm>
          <a:off x="38100" y="7896225"/>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65</xdr:row>
      <xdr:rowOff>0</xdr:rowOff>
    </xdr:from>
    <xdr:ext cx="76200" cy="200025"/>
    <xdr:sp>
      <xdr:nvSpPr>
        <xdr:cNvPr id="3" name="TextBox 7"/>
        <xdr:cNvSpPr txBox="1">
          <a:spLocks noChangeArrowheads="1"/>
        </xdr:cNvSpPr>
      </xdr:nvSpPr>
      <xdr:spPr>
        <a:xfrm>
          <a:off x="4495800" y="9877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485775</xdr:colOff>
      <xdr:row>4</xdr:row>
      <xdr:rowOff>66675</xdr:rowOff>
    </xdr:to>
    <xdr:pic>
      <xdr:nvPicPr>
        <xdr:cNvPr id="4"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157</xdr:row>
      <xdr:rowOff>0</xdr:rowOff>
    </xdr:from>
    <xdr:to>
      <xdr:col>8</xdr:col>
      <xdr:colOff>0</xdr:colOff>
      <xdr:row>157</xdr:row>
      <xdr:rowOff>0</xdr:rowOff>
    </xdr:to>
    <xdr:sp>
      <xdr:nvSpPr>
        <xdr:cNvPr id="1" name="Text 18"/>
        <xdr:cNvSpPr txBox="1">
          <a:spLocks noChangeArrowheads="1"/>
        </xdr:cNvSpPr>
      </xdr:nvSpPr>
      <xdr:spPr>
        <a:xfrm>
          <a:off x="371475" y="28127325"/>
          <a:ext cx="5724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94</xdr:row>
      <xdr:rowOff>0</xdr:rowOff>
    </xdr:from>
    <xdr:to>
      <xdr:col>8</xdr:col>
      <xdr:colOff>0</xdr:colOff>
      <xdr:row>94</xdr:row>
      <xdr:rowOff>0</xdr:rowOff>
    </xdr:to>
    <xdr:sp>
      <xdr:nvSpPr>
        <xdr:cNvPr id="2" name="TextBox 2"/>
        <xdr:cNvSpPr txBox="1">
          <a:spLocks noChangeArrowheads="1"/>
        </xdr:cNvSpPr>
      </xdr:nvSpPr>
      <xdr:spPr>
        <a:xfrm>
          <a:off x="381000" y="18107025"/>
          <a:ext cx="57150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94</xdr:row>
      <xdr:rowOff>0</xdr:rowOff>
    </xdr:from>
    <xdr:to>
      <xdr:col>8</xdr:col>
      <xdr:colOff>0</xdr:colOff>
      <xdr:row>94</xdr:row>
      <xdr:rowOff>0</xdr:rowOff>
    </xdr:to>
    <xdr:sp>
      <xdr:nvSpPr>
        <xdr:cNvPr id="3" name="TextBox 3"/>
        <xdr:cNvSpPr txBox="1">
          <a:spLocks noChangeArrowheads="1"/>
        </xdr:cNvSpPr>
      </xdr:nvSpPr>
      <xdr:spPr>
        <a:xfrm>
          <a:off x="361950" y="18107025"/>
          <a:ext cx="57340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27</xdr:row>
      <xdr:rowOff>0</xdr:rowOff>
    </xdr:from>
    <xdr:to>
      <xdr:col>8</xdr:col>
      <xdr:colOff>0</xdr:colOff>
      <xdr:row>27</xdr:row>
      <xdr:rowOff>0</xdr:rowOff>
    </xdr:to>
    <xdr:sp>
      <xdr:nvSpPr>
        <xdr:cNvPr id="4" name="Text 18"/>
        <xdr:cNvSpPr txBox="1">
          <a:spLocks noChangeArrowheads="1"/>
        </xdr:cNvSpPr>
      </xdr:nvSpPr>
      <xdr:spPr>
        <a:xfrm>
          <a:off x="371475" y="5105400"/>
          <a:ext cx="57245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5</xdr:col>
      <xdr:colOff>247650</xdr:colOff>
      <xdr:row>4</xdr:row>
      <xdr:rowOff>66675</xdr:rowOff>
    </xdr:to>
    <xdr:pic>
      <xdr:nvPicPr>
        <xdr:cNvPr id="5"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twoCellAnchor>
    <xdr:from>
      <xdr:col>0</xdr:col>
      <xdr:colOff>9525</xdr:colOff>
      <xdr:row>157</xdr:row>
      <xdr:rowOff>0</xdr:rowOff>
    </xdr:from>
    <xdr:to>
      <xdr:col>7</xdr:col>
      <xdr:colOff>523875</xdr:colOff>
      <xdr:row>157</xdr:row>
      <xdr:rowOff>0</xdr:rowOff>
    </xdr:to>
    <xdr:sp>
      <xdr:nvSpPr>
        <xdr:cNvPr id="6" name="Text 18"/>
        <xdr:cNvSpPr txBox="1">
          <a:spLocks noChangeArrowheads="1"/>
        </xdr:cNvSpPr>
      </xdr:nvSpPr>
      <xdr:spPr>
        <a:xfrm>
          <a:off x="9525" y="28127325"/>
          <a:ext cx="57340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view="pageBreakPreview" zoomScaleSheetLayoutView="100" workbookViewId="0" topLeftCell="A28">
      <selection activeCell="A35" sqref="A35"/>
    </sheetView>
  </sheetViews>
  <sheetFormatPr defaultColWidth="9.140625" defaultRowHeight="12.75"/>
  <cols>
    <col min="1" max="1" width="53.7109375" style="81" customWidth="1"/>
    <col min="2" max="2" width="12.57421875" style="20" customWidth="1"/>
    <col min="3" max="3" width="3.7109375" style="20" customWidth="1"/>
    <col min="4" max="4" width="12.57421875" style="21" bestFit="1" customWidth="1"/>
    <col min="5" max="16384" width="9.140625" style="20" customWidth="1"/>
  </cols>
  <sheetData>
    <row r="1" ht="15.75" customHeight="1">
      <c r="A1" s="113"/>
    </row>
    <row r="2" ht="15.75" customHeight="1">
      <c r="A2" s="114"/>
    </row>
    <row r="3" ht="15.75" customHeight="1">
      <c r="A3" s="114"/>
    </row>
    <row r="4" ht="15.75" customHeight="1">
      <c r="A4" s="114"/>
    </row>
    <row r="5" ht="15.75" customHeight="1">
      <c r="A5" s="113" t="s">
        <v>193</v>
      </c>
    </row>
    <row r="6" ht="15.75" customHeight="1">
      <c r="A6" s="113" t="s">
        <v>239</v>
      </c>
    </row>
    <row r="7" ht="15.75" customHeight="1">
      <c r="A7" s="113"/>
    </row>
    <row r="8" spans="2:4" ht="15.75" customHeight="1">
      <c r="B8" s="89" t="s">
        <v>105</v>
      </c>
      <c r="D8" s="89" t="s">
        <v>228</v>
      </c>
    </row>
    <row r="9" spans="2:4" ht="15.75" customHeight="1">
      <c r="B9" s="89" t="s">
        <v>54</v>
      </c>
      <c r="D9" s="89" t="s">
        <v>54</v>
      </c>
    </row>
    <row r="10" spans="2:4" ht="15.75" customHeight="1">
      <c r="B10" s="89" t="s">
        <v>240</v>
      </c>
      <c r="C10" s="26"/>
      <c r="D10" s="112" t="s">
        <v>197</v>
      </c>
    </row>
    <row r="11" spans="1:4" ht="15.75" customHeight="1">
      <c r="A11" s="113" t="s">
        <v>153</v>
      </c>
      <c r="B11" s="89" t="s">
        <v>9</v>
      </c>
      <c r="C11" s="89"/>
      <c r="D11" s="89" t="s">
        <v>9</v>
      </c>
    </row>
    <row r="12" ht="15.75" customHeight="1">
      <c r="A12" s="113" t="s">
        <v>99</v>
      </c>
    </row>
    <row r="13" spans="1:4" s="4" customFormat="1" ht="15.75" customHeight="1">
      <c r="A13" s="119" t="s">
        <v>55</v>
      </c>
      <c r="B13" s="4">
        <v>82834</v>
      </c>
      <c r="D13" s="4">
        <v>82820</v>
      </c>
    </row>
    <row r="14" spans="1:4" s="4" customFormat="1" ht="15.75" customHeight="1">
      <c r="A14" s="119" t="s">
        <v>229</v>
      </c>
      <c r="B14" s="4">
        <v>7323</v>
      </c>
      <c r="D14" s="4">
        <v>7390</v>
      </c>
    </row>
    <row r="15" spans="1:4" s="4" customFormat="1" ht="15.75" customHeight="1">
      <c r="A15" s="120" t="s">
        <v>94</v>
      </c>
      <c r="B15" s="4">
        <v>6</v>
      </c>
      <c r="D15" s="4">
        <v>6</v>
      </c>
    </row>
    <row r="16" spans="1:4" s="4" customFormat="1" ht="15.75" customHeight="1">
      <c r="A16" s="81"/>
      <c r="B16" s="25">
        <f>SUM(B13:B15)</f>
        <v>90163</v>
      </c>
      <c r="D16" s="25">
        <f>SUM(D13:D15)</f>
        <v>90216</v>
      </c>
    </row>
    <row r="17" s="4" customFormat="1" ht="15.75" customHeight="1">
      <c r="A17" s="113"/>
    </row>
    <row r="18" s="4" customFormat="1" ht="15.75" customHeight="1">
      <c r="A18" s="121" t="s">
        <v>56</v>
      </c>
    </row>
    <row r="19" spans="1:4" s="4" customFormat="1" ht="15.75" customHeight="1">
      <c r="A19" s="119" t="s">
        <v>10</v>
      </c>
      <c r="B19" s="29">
        <v>28384</v>
      </c>
      <c r="C19" s="29"/>
      <c r="D19" s="29">
        <v>23144</v>
      </c>
    </row>
    <row r="20" spans="1:4" s="4" customFormat="1" ht="15.75" customHeight="1">
      <c r="A20" s="119" t="s">
        <v>162</v>
      </c>
      <c r="B20" s="29">
        <v>20914</v>
      </c>
      <c r="C20" s="29"/>
      <c r="D20" s="29">
        <v>24118</v>
      </c>
    </row>
    <row r="21" spans="1:4" s="4" customFormat="1" ht="15.75" customHeight="1">
      <c r="A21" s="119" t="s">
        <v>195</v>
      </c>
      <c r="B21" s="29">
        <v>5209</v>
      </c>
      <c r="C21" s="29"/>
      <c r="D21" s="29">
        <v>2715</v>
      </c>
    </row>
    <row r="22" spans="1:4" s="4" customFormat="1" ht="15.75" customHeight="1">
      <c r="A22" s="119" t="s">
        <v>180</v>
      </c>
      <c r="B22" s="29">
        <v>1510</v>
      </c>
      <c r="C22" s="29"/>
      <c r="D22" s="29">
        <v>1658</v>
      </c>
    </row>
    <row r="23" spans="1:4" s="4" customFormat="1" ht="15.75" customHeight="1">
      <c r="A23" s="13"/>
      <c r="B23" s="25">
        <f>SUM(B19:B22)</f>
        <v>56017</v>
      </c>
      <c r="C23" s="29"/>
      <c r="D23" s="25">
        <f>SUM(D19:D22)</f>
        <v>51635</v>
      </c>
    </row>
    <row r="24" spans="1:4" s="4" customFormat="1" ht="15.75" customHeight="1" thickBot="1">
      <c r="A24" s="122" t="s">
        <v>154</v>
      </c>
      <c r="B24" s="111">
        <f>+B23+B16</f>
        <v>146180</v>
      </c>
      <c r="C24" s="29"/>
      <c r="D24" s="111">
        <f>+D23+D16</f>
        <v>141851</v>
      </c>
    </row>
    <row r="25" spans="1:4" s="4" customFormat="1" ht="15.75" customHeight="1">
      <c r="A25" s="13"/>
      <c r="B25" s="29"/>
      <c r="C25" s="29"/>
      <c r="D25" s="29"/>
    </row>
    <row r="26" spans="1:4" s="4" customFormat="1" ht="15.75" customHeight="1">
      <c r="A26" s="13"/>
      <c r="B26" s="29"/>
      <c r="C26" s="29"/>
      <c r="D26" s="29"/>
    </row>
    <row r="27" spans="1:4" s="4" customFormat="1" ht="15.75" customHeight="1">
      <c r="A27" s="122" t="s">
        <v>155</v>
      </c>
      <c r="B27" s="29"/>
      <c r="C27" s="29"/>
      <c r="D27" s="29"/>
    </row>
    <row r="28" spans="1:4" s="4" customFormat="1" ht="15.75" customHeight="1">
      <c r="A28" s="122" t="s">
        <v>230</v>
      </c>
      <c r="B28" s="29"/>
      <c r="C28" s="29"/>
      <c r="D28" s="29"/>
    </row>
    <row r="29" spans="1:4" s="4" customFormat="1" ht="15.75" customHeight="1">
      <c r="A29" s="13" t="s">
        <v>7</v>
      </c>
      <c r="B29" s="4">
        <v>60000</v>
      </c>
      <c r="C29" s="20"/>
      <c r="D29" s="4">
        <v>60000</v>
      </c>
    </row>
    <row r="30" spans="1:4" s="4" customFormat="1" ht="15.75" customHeight="1">
      <c r="A30" s="81" t="s">
        <v>156</v>
      </c>
      <c r="B30" s="29">
        <v>24423</v>
      </c>
      <c r="C30" s="20"/>
      <c r="D30" s="29">
        <v>23584</v>
      </c>
    </row>
    <row r="31" spans="1:4" s="4" customFormat="1" ht="15.75" customHeight="1">
      <c r="A31" s="113" t="s">
        <v>157</v>
      </c>
      <c r="B31" s="25">
        <f>SUM(B29:B30)</f>
        <v>84423</v>
      </c>
      <c r="C31" s="20"/>
      <c r="D31" s="25">
        <f>SUM(D29:D30)</f>
        <v>83584</v>
      </c>
    </row>
    <row r="32" spans="1:4" s="4" customFormat="1" ht="15.75" customHeight="1">
      <c r="A32" s="13"/>
      <c r="B32" s="29"/>
      <c r="C32" s="29"/>
      <c r="D32" s="29"/>
    </row>
    <row r="33" spans="1:4" s="4" customFormat="1" ht="15.75" customHeight="1">
      <c r="A33" s="13"/>
      <c r="B33" s="29"/>
      <c r="C33" s="29"/>
      <c r="D33" s="29"/>
    </row>
    <row r="34" spans="1:4" s="4" customFormat="1" ht="15.75" customHeight="1">
      <c r="A34" s="121" t="s">
        <v>158</v>
      </c>
      <c r="B34" s="29"/>
      <c r="C34" s="29"/>
      <c r="D34" s="29"/>
    </row>
    <row r="35" spans="1:4" ht="15.75" customHeight="1">
      <c r="A35" s="81" t="s">
        <v>161</v>
      </c>
      <c r="B35" s="29">
        <v>4359</v>
      </c>
      <c r="D35" s="29">
        <v>4359</v>
      </c>
    </row>
    <row r="36" spans="1:7" ht="15.75" customHeight="1">
      <c r="A36" s="81" t="s">
        <v>160</v>
      </c>
      <c r="B36" s="29">
        <v>10424</v>
      </c>
      <c r="D36" s="29">
        <v>10152</v>
      </c>
      <c r="E36" s="32"/>
      <c r="F36" s="32"/>
      <c r="G36" s="32"/>
    </row>
    <row r="37" spans="1:4" s="4" customFormat="1" ht="15.75" customHeight="1">
      <c r="A37" s="13"/>
      <c r="B37" s="25">
        <f>SUM(B35:B36)</f>
        <v>14783</v>
      </c>
      <c r="C37" s="29"/>
      <c r="D37" s="25">
        <f>SUM(D35:D36)</f>
        <v>14511</v>
      </c>
    </row>
    <row r="38" spans="1:4" s="4" customFormat="1" ht="15.75" customHeight="1">
      <c r="A38" s="81"/>
      <c r="B38" s="29"/>
      <c r="C38" s="29"/>
      <c r="D38" s="29"/>
    </row>
    <row r="39" spans="1:4" s="4" customFormat="1" ht="15.75" customHeight="1">
      <c r="A39" s="121" t="s">
        <v>159</v>
      </c>
      <c r="B39" s="29"/>
      <c r="C39" s="29"/>
      <c r="D39" s="29"/>
    </row>
    <row r="40" spans="1:4" s="4" customFormat="1" ht="15.75" customHeight="1">
      <c r="A40" s="119" t="s">
        <v>161</v>
      </c>
      <c r="B40" s="29">
        <v>28427</v>
      </c>
      <c r="C40" s="29"/>
      <c r="D40" s="29">
        <v>32432</v>
      </c>
    </row>
    <row r="41" spans="1:4" s="4" customFormat="1" ht="15.75" customHeight="1">
      <c r="A41" s="119" t="s">
        <v>163</v>
      </c>
      <c r="B41" s="29">
        <v>11504</v>
      </c>
      <c r="C41" s="29"/>
      <c r="D41" s="29">
        <v>5328</v>
      </c>
    </row>
    <row r="42" spans="1:4" s="4" customFormat="1" ht="15.75" customHeight="1">
      <c r="A42" s="119" t="s">
        <v>164</v>
      </c>
      <c r="B42" s="29">
        <v>4430</v>
      </c>
      <c r="C42" s="29"/>
      <c r="D42" s="29">
        <v>3165</v>
      </c>
    </row>
    <row r="43" spans="1:4" s="4" customFormat="1" ht="15.75" customHeight="1">
      <c r="A43" s="193" t="s">
        <v>266</v>
      </c>
      <c r="B43" s="194">
        <v>2628</v>
      </c>
      <c r="C43" s="194"/>
      <c r="D43" s="194">
        <v>2715</v>
      </c>
    </row>
    <row r="44" spans="1:4" s="4" customFormat="1" ht="15.75" customHeight="1">
      <c r="A44" s="119" t="s">
        <v>133</v>
      </c>
      <c r="B44" s="29">
        <v>-15</v>
      </c>
      <c r="C44" s="29"/>
      <c r="D44" s="29">
        <v>116</v>
      </c>
    </row>
    <row r="45" spans="1:4" s="4" customFormat="1" ht="15.75" customHeight="1">
      <c r="A45" s="119"/>
      <c r="B45" s="25">
        <f>SUM(B40:B44)</f>
        <v>46974</v>
      </c>
      <c r="C45" s="29"/>
      <c r="D45" s="25">
        <f>SUM(D40:D44)</f>
        <v>43756</v>
      </c>
    </row>
    <row r="46" spans="1:4" s="4" customFormat="1" ht="15.75" customHeight="1">
      <c r="A46" s="121" t="s">
        <v>165</v>
      </c>
      <c r="B46" s="25">
        <f>+B45+B37</f>
        <v>61757</v>
      </c>
      <c r="D46" s="25">
        <f>+D45+D37</f>
        <v>58267</v>
      </c>
    </row>
    <row r="47" spans="1:4" s="4" customFormat="1" ht="15.75" customHeight="1" thickBot="1">
      <c r="A47" s="121" t="s">
        <v>173</v>
      </c>
      <c r="B47" s="111">
        <f>+B46+B31</f>
        <v>146180</v>
      </c>
      <c r="D47" s="111">
        <f>+D46+D31</f>
        <v>141851</v>
      </c>
    </row>
    <row r="48" s="4" customFormat="1" ht="15.75" customHeight="1">
      <c r="A48" s="119"/>
    </row>
    <row r="49" spans="1:4" ht="15.75" customHeight="1">
      <c r="A49" s="123"/>
      <c r="B49" s="40"/>
      <c r="D49" s="40"/>
    </row>
    <row r="50" spans="1:4" ht="15.75" customHeight="1">
      <c r="A50" s="196" t="s">
        <v>181</v>
      </c>
      <c r="B50" s="197">
        <f>+B51/240000</f>
        <v>0.3517625</v>
      </c>
      <c r="C50" s="198"/>
      <c r="D50" s="197">
        <f>+D51/240000</f>
        <v>0.34826666666666667</v>
      </c>
    </row>
    <row r="51" spans="1:4" ht="15.75" customHeight="1">
      <c r="A51" s="196" t="s">
        <v>135</v>
      </c>
      <c r="B51" s="194">
        <f>+B31</f>
        <v>84423</v>
      </c>
      <c r="C51" s="194"/>
      <c r="D51" s="194">
        <f>+D31</f>
        <v>83584</v>
      </c>
    </row>
    <row r="52" spans="1:2" ht="9" customHeight="1">
      <c r="A52" s="123"/>
      <c r="B52" s="40"/>
    </row>
    <row r="53" ht="15.75" customHeight="1">
      <c r="B53" s="32"/>
    </row>
    <row r="54" spans="1:7" ht="15.75" customHeight="1">
      <c r="A54" s="163" t="s">
        <v>214</v>
      </c>
      <c r="B54" s="164"/>
      <c r="C54" s="164"/>
      <c r="D54" s="164"/>
      <c r="E54" s="65"/>
      <c r="F54" s="2"/>
      <c r="G54" s="2"/>
    </row>
    <row r="55" spans="1:7" ht="15.75" customHeight="1">
      <c r="A55" s="164"/>
      <c r="B55" s="164"/>
      <c r="C55" s="164"/>
      <c r="D55" s="164"/>
      <c r="E55" s="63"/>
      <c r="F55" s="64"/>
      <c r="G55" s="64"/>
    </row>
    <row r="56" spans="1:4" ht="15.75" customHeight="1">
      <c r="A56" s="118"/>
      <c r="B56" s="54"/>
      <c r="C56" s="54"/>
      <c r="D56" s="54"/>
    </row>
  </sheetData>
  <mergeCells count="1">
    <mergeCell ref="A54:D55"/>
  </mergeCells>
  <printOptions/>
  <pageMargins left="1.25" right="1" top="0.75" bottom="0.5" header="0.5" footer="0.5"/>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view="pageBreakPreview" zoomScaleSheetLayoutView="100" workbookViewId="0" topLeftCell="A36">
      <selection activeCell="B57" sqref="B57"/>
    </sheetView>
  </sheetViews>
  <sheetFormatPr defaultColWidth="9.140625" defaultRowHeight="12.75"/>
  <cols>
    <col min="1" max="1" width="40.57421875" style="81" customWidth="1"/>
    <col min="2" max="2" width="12.57421875" style="20" customWidth="1"/>
    <col min="3" max="3" width="2.00390625" style="20" customWidth="1"/>
    <col min="4" max="4" width="13.140625" style="21" customWidth="1"/>
    <col min="5" max="5" width="2.00390625" style="20" customWidth="1"/>
    <col min="6" max="6" width="11.140625" style="21" customWidth="1"/>
    <col min="7" max="7" width="2.00390625" style="20" customWidth="1"/>
    <col min="8" max="8" width="13.140625" style="21" customWidth="1"/>
    <col min="9" max="10" width="9.140625" style="33" customWidth="1"/>
    <col min="11" max="11" width="11.140625" style="96" customWidth="1"/>
    <col min="12" max="16384" width="9.140625" style="20" customWidth="1"/>
  </cols>
  <sheetData>
    <row r="1" spans="1:11" ht="15.75" customHeight="1">
      <c r="A1" s="113"/>
      <c r="B1" s="41"/>
      <c r="C1" s="41"/>
      <c r="D1" s="41"/>
      <c r="E1" s="41"/>
      <c r="F1" s="41"/>
      <c r="G1" s="41"/>
      <c r="H1" s="41"/>
      <c r="K1" s="95"/>
    </row>
    <row r="2" spans="1:11" ht="15.75" customHeight="1">
      <c r="A2" s="114"/>
      <c r="B2" s="41"/>
      <c r="C2" s="41"/>
      <c r="D2" s="41"/>
      <c r="E2" s="41"/>
      <c r="F2" s="41"/>
      <c r="G2" s="41"/>
      <c r="H2" s="41"/>
      <c r="K2" s="95"/>
    </row>
    <row r="3" spans="1:11" ht="15.75" customHeight="1">
      <c r="A3" s="115"/>
      <c r="B3" s="41"/>
      <c r="C3" s="41"/>
      <c r="D3" s="41"/>
      <c r="E3" s="41"/>
      <c r="F3" s="41"/>
      <c r="G3" s="41"/>
      <c r="H3" s="41"/>
      <c r="K3" s="95"/>
    </row>
    <row r="4" spans="1:11" ht="15.75" customHeight="1">
      <c r="A4" s="115"/>
      <c r="B4" s="41"/>
      <c r="C4" s="41"/>
      <c r="D4" s="41"/>
      <c r="E4" s="41"/>
      <c r="F4" s="41"/>
      <c r="G4" s="41"/>
      <c r="H4" s="41"/>
      <c r="K4" s="95"/>
    </row>
    <row r="5" ht="15.75" customHeight="1">
      <c r="A5" s="113" t="s">
        <v>192</v>
      </c>
    </row>
    <row r="6" ht="15.75" customHeight="1">
      <c r="A6" s="113" t="s">
        <v>241</v>
      </c>
    </row>
    <row r="7" spans="1:2" ht="15.75" customHeight="1">
      <c r="A7" s="113"/>
      <c r="B7" s="21"/>
    </row>
    <row r="8" spans="1:2" ht="15.75" customHeight="1">
      <c r="A8" s="113"/>
      <c r="B8" s="21"/>
    </row>
    <row r="9" spans="1:11" ht="15.75" customHeight="1">
      <c r="A9" s="113"/>
      <c r="B9" s="165" t="s">
        <v>166</v>
      </c>
      <c r="C9" s="165"/>
      <c r="D9" s="165"/>
      <c r="F9" s="165" t="s">
        <v>242</v>
      </c>
      <c r="G9" s="165"/>
      <c r="H9" s="165"/>
      <c r="K9" s="33"/>
    </row>
    <row r="10" spans="1:11" ht="15.75" customHeight="1" hidden="1">
      <c r="A10" s="113"/>
      <c r="B10" s="39" t="s">
        <v>167</v>
      </c>
      <c r="C10" s="39"/>
      <c r="D10" s="39" t="s">
        <v>168</v>
      </c>
      <c r="F10" s="39" t="s">
        <v>169</v>
      </c>
      <c r="G10" s="39"/>
      <c r="H10" s="39" t="s">
        <v>168</v>
      </c>
      <c r="K10" s="97"/>
    </row>
    <row r="11" spans="2:11" ht="15.75" customHeight="1">
      <c r="B11" s="42" t="s">
        <v>240</v>
      </c>
      <c r="C11" s="42"/>
      <c r="D11" s="42" t="s">
        <v>243</v>
      </c>
      <c r="E11" s="42"/>
      <c r="F11" s="42" t="str">
        <f>B11</f>
        <v>30.06.07</v>
      </c>
      <c r="G11" s="42"/>
      <c r="H11" s="42" t="str">
        <f>D11</f>
        <v>30.06.06</v>
      </c>
      <c r="K11" s="98"/>
    </row>
    <row r="12" spans="2:11" ht="15.75" customHeight="1">
      <c r="B12" s="39" t="s">
        <v>9</v>
      </c>
      <c r="C12" s="26"/>
      <c r="D12" s="39" t="s">
        <v>9</v>
      </c>
      <c r="E12" s="26"/>
      <c r="F12" s="39" t="s">
        <v>9</v>
      </c>
      <c r="G12" s="26"/>
      <c r="H12" s="39" t="s">
        <v>9</v>
      </c>
      <c r="K12" s="97"/>
    </row>
    <row r="13" ht="15.75" customHeight="1">
      <c r="A13" s="113"/>
    </row>
    <row r="14" spans="1:11" s="4" customFormat="1" ht="15.75" customHeight="1">
      <c r="A14" s="81" t="s">
        <v>11</v>
      </c>
      <c r="B14" s="4">
        <v>32637</v>
      </c>
      <c r="D14" s="4">
        <v>28410</v>
      </c>
      <c r="F14" s="4">
        <f>27907+B14</f>
        <v>60544</v>
      </c>
      <c r="H14" s="4">
        <v>53153</v>
      </c>
      <c r="I14" s="29"/>
      <c r="J14" s="29"/>
      <c r="K14" s="91"/>
    </row>
    <row r="15" spans="1:11" s="4" customFormat="1" ht="15.75" customHeight="1">
      <c r="A15" s="81"/>
      <c r="I15" s="29"/>
      <c r="J15" s="29"/>
      <c r="K15" s="91"/>
    </row>
    <row r="16" spans="1:11" s="4" customFormat="1" ht="15.75" customHeight="1">
      <c r="A16" s="81" t="s">
        <v>12</v>
      </c>
      <c r="B16" s="4">
        <v>-27079</v>
      </c>
      <c r="D16" s="4">
        <v>-24060</v>
      </c>
      <c r="F16" s="4">
        <f>-23393+B16</f>
        <v>-50472</v>
      </c>
      <c r="H16" s="4">
        <v>-44676</v>
      </c>
      <c r="I16" s="29"/>
      <c r="J16" s="29"/>
      <c r="K16" s="91"/>
    </row>
    <row r="17" spans="1:11" s="4" customFormat="1" ht="15.75" customHeight="1">
      <c r="A17" s="81"/>
      <c r="B17" s="5"/>
      <c r="D17" s="5"/>
      <c r="F17" s="5"/>
      <c r="H17" s="5"/>
      <c r="I17" s="29"/>
      <c r="J17" s="29"/>
      <c r="K17" s="91"/>
    </row>
    <row r="18" spans="1:11" s="4" customFormat="1" ht="15.75" customHeight="1">
      <c r="A18" s="113" t="s">
        <v>52</v>
      </c>
      <c r="B18" s="4">
        <f>SUM(B14:B17)</f>
        <v>5558</v>
      </c>
      <c r="D18" s="4">
        <f>SUM(D14:D17)</f>
        <v>4350</v>
      </c>
      <c r="F18" s="4">
        <f>SUM(F14:F17)</f>
        <v>10072</v>
      </c>
      <c r="H18" s="4">
        <f>SUM(H14:H17)</f>
        <v>8477</v>
      </c>
      <c r="I18" s="29"/>
      <c r="J18" s="29"/>
      <c r="K18" s="91"/>
    </row>
    <row r="19" spans="1:11" s="4" customFormat="1" ht="15.75" customHeight="1">
      <c r="A19" s="81"/>
      <c r="B19" s="79"/>
      <c r="D19" s="22"/>
      <c r="H19" s="22"/>
      <c r="I19" s="29"/>
      <c r="J19" s="29"/>
      <c r="K19" s="91"/>
    </row>
    <row r="20" spans="1:11" s="4" customFormat="1" ht="15.75" customHeight="1">
      <c r="A20" s="81" t="s">
        <v>43</v>
      </c>
      <c r="B20" s="4">
        <v>19</v>
      </c>
      <c r="D20" s="4">
        <v>7</v>
      </c>
      <c r="F20" s="4">
        <f>10+B20</f>
        <v>29</v>
      </c>
      <c r="H20" s="4">
        <v>22</v>
      </c>
      <c r="I20" s="29"/>
      <c r="J20" s="29"/>
      <c r="K20" s="91"/>
    </row>
    <row r="21" spans="1:11" s="4" customFormat="1" ht="15.75" customHeight="1">
      <c r="A21" s="81"/>
      <c r="I21" s="29"/>
      <c r="J21" s="29"/>
      <c r="K21" s="91"/>
    </row>
    <row r="22" spans="1:11" s="4" customFormat="1" ht="15.75" customHeight="1">
      <c r="A22" s="81" t="s">
        <v>45</v>
      </c>
      <c r="B22" s="4">
        <v>-1467</v>
      </c>
      <c r="D22" s="4">
        <v>-1542</v>
      </c>
      <c r="F22" s="4">
        <f>-1595+B22</f>
        <v>-3062</v>
      </c>
      <c r="H22" s="4">
        <v>-3013</v>
      </c>
      <c r="I22" s="29"/>
      <c r="J22" s="29"/>
      <c r="K22" s="91"/>
    </row>
    <row r="23" spans="1:11" s="4" customFormat="1" ht="15.75" customHeight="1">
      <c r="A23" s="81"/>
      <c r="D23" s="2"/>
      <c r="H23" s="2"/>
      <c r="I23" s="29"/>
      <c r="J23" s="29"/>
      <c r="K23" s="91"/>
    </row>
    <row r="24" spans="1:11" s="4" customFormat="1" ht="15.75" customHeight="1">
      <c r="A24" s="81" t="s">
        <v>170</v>
      </c>
      <c r="B24" s="4">
        <v>-1055</v>
      </c>
      <c r="D24" s="4">
        <v>-784</v>
      </c>
      <c r="F24" s="4">
        <f>-1083+B24</f>
        <v>-2138</v>
      </c>
      <c r="H24" s="4">
        <v>-1688</v>
      </c>
      <c r="I24" s="29"/>
      <c r="J24" s="29"/>
      <c r="K24" s="91"/>
    </row>
    <row r="25" spans="1:11" s="4" customFormat="1" ht="15.75" customHeight="1">
      <c r="A25" s="81"/>
      <c r="B25" s="14"/>
      <c r="C25" s="29"/>
      <c r="D25" s="14"/>
      <c r="E25" s="29"/>
      <c r="F25" s="14"/>
      <c r="G25" s="29"/>
      <c r="H25" s="14"/>
      <c r="I25" s="29"/>
      <c r="J25" s="29"/>
      <c r="K25" s="99"/>
    </row>
    <row r="26" spans="1:11" s="4" customFormat="1" ht="15.75" customHeight="1">
      <c r="A26" s="81" t="s">
        <v>13</v>
      </c>
      <c r="B26" s="22">
        <v>-372</v>
      </c>
      <c r="D26" s="4">
        <v>-438</v>
      </c>
      <c r="F26" s="22">
        <f>-267+B26</f>
        <v>-639</v>
      </c>
      <c r="H26" s="4">
        <v>-736</v>
      </c>
      <c r="I26" s="29"/>
      <c r="J26" s="29"/>
      <c r="K26" s="99"/>
    </row>
    <row r="27" spans="1:11" s="4" customFormat="1" ht="15.75" customHeight="1">
      <c r="A27" s="81"/>
      <c r="B27" s="23"/>
      <c r="C27" s="29"/>
      <c r="D27" s="23"/>
      <c r="E27" s="29"/>
      <c r="F27" s="23"/>
      <c r="G27" s="29"/>
      <c r="H27" s="23"/>
      <c r="I27" s="29"/>
      <c r="J27" s="29"/>
      <c r="K27" s="99"/>
    </row>
    <row r="28" spans="1:11" s="4" customFormat="1" ht="15.75" customHeight="1">
      <c r="A28" s="81"/>
      <c r="B28" s="29"/>
      <c r="D28" s="29"/>
      <c r="F28" s="29"/>
      <c r="H28" s="29"/>
      <c r="I28" s="29"/>
      <c r="J28" s="29"/>
      <c r="K28" s="91"/>
    </row>
    <row r="29" spans="1:11" s="4" customFormat="1" ht="15.75" customHeight="1">
      <c r="A29" s="113" t="s">
        <v>103</v>
      </c>
      <c r="B29" s="22">
        <f aca="true" t="shared" si="0" ref="B29:G29">SUM(B18:B27)</f>
        <v>2683</v>
      </c>
      <c r="C29" s="22">
        <f t="shared" si="0"/>
        <v>0</v>
      </c>
      <c r="D29" s="22">
        <f t="shared" si="0"/>
        <v>1593</v>
      </c>
      <c r="E29" s="22">
        <f t="shared" si="0"/>
        <v>0</v>
      </c>
      <c r="F29" s="22">
        <f t="shared" si="0"/>
        <v>4262</v>
      </c>
      <c r="G29" s="22">
        <f t="shared" si="0"/>
        <v>0</v>
      </c>
      <c r="H29" s="22">
        <f>SUM(H18:H27)</f>
        <v>3062</v>
      </c>
      <c r="I29" s="14"/>
      <c r="J29" s="14"/>
      <c r="K29" s="14"/>
    </row>
    <row r="30" spans="1:11" s="4" customFormat="1" ht="15.75" customHeight="1">
      <c r="A30" s="81"/>
      <c r="B30" s="22"/>
      <c r="D30" s="22"/>
      <c r="F30" s="22"/>
      <c r="H30" s="22"/>
      <c r="I30" s="29"/>
      <c r="J30" s="29"/>
      <c r="K30" s="99"/>
    </row>
    <row r="31" spans="1:11" s="4" customFormat="1" ht="15.75" customHeight="1">
      <c r="A31" s="81" t="s">
        <v>134</v>
      </c>
      <c r="B31" s="22">
        <v>-715</v>
      </c>
      <c r="D31" s="4">
        <v>-471</v>
      </c>
      <c r="F31" s="22">
        <f>-80+B31</f>
        <v>-795</v>
      </c>
      <c r="H31" s="4">
        <v>-904</v>
      </c>
      <c r="I31" s="29"/>
      <c r="J31" s="29"/>
      <c r="K31" s="99"/>
    </row>
    <row r="32" spans="1:11" s="4" customFormat="1" ht="15.75" customHeight="1">
      <c r="A32" s="81"/>
      <c r="B32" s="23"/>
      <c r="D32" s="23"/>
      <c r="F32" s="23"/>
      <c r="H32" s="23"/>
      <c r="I32" s="29"/>
      <c r="J32" s="29"/>
      <c r="K32" s="99"/>
    </row>
    <row r="33" spans="1:11" s="4" customFormat="1" ht="15.75" customHeight="1" thickBot="1">
      <c r="A33" s="113" t="s">
        <v>132</v>
      </c>
      <c r="B33" s="31">
        <f>SUM(B29:B32)</f>
        <v>1968</v>
      </c>
      <c r="D33" s="31">
        <f>SUM(D29:D32)</f>
        <v>1122</v>
      </c>
      <c r="F33" s="31">
        <f>SUM(F29:F32)</f>
        <v>3467</v>
      </c>
      <c r="H33" s="31">
        <f>SUM(H29:H32)</f>
        <v>2158</v>
      </c>
      <c r="I33" s="14"/>
      <c r="J33" s="29"/>
      <c r="K33" s="99"/>
    </row>
    <row r="34" spans="1:11" s="4" customFormat="1" ht="15.75" customHeight="1" thickTop="1">
      <c r="A34" s="81"/>
      <c r="B34" s="29"/>
      <c r="C34" s="29"/>
      <c r="D34" s="14"/>
      <c r="E34" s="29"/>
      <c r="F34" s="29"/>
      <c r="G34" s="29"/>
      <c r="H34" s="14"/>
      <c r="I34" s="29"/>
      <c r="J34" s="29"/>
      <c r="K34" s="91"/>
    </row>
    <row r="35" spans="1:11" s="4" customFormat="1" ht="15.75" customHeight="1">
      <c r="A35" s="81" t="s">
        <v>136</v>
      </c>
      <c r="B35" s="29"/>
      <c r="C35" s="29"/>
      <c r="D35" s="14"/>
      <c r="E35" s="29"/>
      <c r="F35" s="29"/>
      <c r="G35" s="29"/>
      <c r="H35" s="14"/>
      <c r="I35" s="29"/>
      <c r="J35" s="29"/>
      <c r="K35" s="91"/>
    </row>
    <row r="36" spans="1:11" s="4" customFormat="1" ht="15.75" customHeight="1" thickBot="1">
      <c r="A36" s="81" t="s">
        <v>231</v>
      </c>
      <c r="B36" s="7">
        <f>B33</f>
        <v>1968</v>
      </c>
      <c r="C36" s="29"/>
      <c r="D36" s="7">
        <f>D33</f>
        <v>1122</v>
      </c>
      <c r="E36" s="29"/>
      <c r="F36" s="7">
        <f>F33</f>
        <v>3467</v>
      </c>
      <c r="G36" s="29"/>
      <c r="H36" s="7">
        <f>H33</f>
        <v>2158</v>
      </c>
      <c r="I36" s="29"/>
      <c r="J36" s="29"/>
      <c r="K36" s="91"/>
    </row>
    <row r="37" spans="1:11" s="4" customFormat="1" ht="13.5" thickTop="1">
      <c r="A37" s="116"/>
      <c r="B37" s="13"/>
      <c r="D37" s="14"/>
      <c r="F37" s="13"/>
      <c r="H37" s="14"/>
      <c r="I37" s="29"/>
      <c r="J37" s="29"/>
      <c r="K37" s="92"/>
    </row>
    <row r="38" spans="1:11" s="4" customFormat="1" ht="12.75">
      <c r="A38" s="134" t="s">
        <v>174</v>
      </c>
      <c r="B38" s="13"/>
      <c r="D38" s="14"/>
      <c r="F38" s="13"/>
      <c r="H38" s="14"/>
      <c r="I38" s="29"/>
      <c r="J38" s="29"/>
      <c r="K38" s="92"/>
    </row>
    <row r="39" spans="1:11" s="4" customFormat="1" ht="12.75">
      <c r="A39" s="134" t="s">
        <v>232</v>
      </c>
      <c r="B39" s="13"/>
      <c r="D39" s="14"/>
      <c r="F39" s="13"/>
      <c r="H39" s="14"/>
      <c r="I39" s="29"/>
      <c r="J39" s="29"/>
      <c r="K39" s="92"/>
    </row>
    <row r="40" spans="1:11" s="4" customFormat="1" ht="12.75">
      <c r="A40" s="134"/>
      <c r="B40" s="13"/>
      <c r="D40" s="14"/>
      <c r="F40" s="13"/>
      <c r="H40" s="14"/>
      <c r="I40" s="29"/>
      <c r="J40" s="29"/>
      <c r="K40" s="92"/>
    </row>
    <row r="41" spans="1:11" s="4" customFormat="1" ht="15.75" customHeight="1" thickBot="1">
      <c r="A41" s="117" t="s">
        <v>106</v>
      </c>
      <c r="B41" s="93">
        <v>0.82</v>
      </c>
      <c r="C41" s="79"/>
      <c r="D41" s="94">
        <v>0.58</v>
      </c>
      <c r="E41" s="79">
        <v>0.86</v>
      </c>
      <c r="F41" s="93">
        <v>1.44</v>
      </c>
      <c r="G41" s="79"/>
      <c r="H41" s="94">
        <v>1.12</v>
      </c>
      <c r="I41" s="67"/>
      <c r="J41" s="29"/>
      <c r="K41" s="100"/>
    </row>
    <row r="42" spans="1:11" s="4" customFormat="1" ht="15.75" customHeight="1" thickTop="1">
      <c r="A42" s="81"/>
      <c r="D42" s="22"/>
      <c r="F42" s="22"/>
      <c r="H42" s="22"/>
      <c r="I42" s="29"/>
      <c r="J42" s="29"/>
      <c r="K42" s="99"/>
    </row>
    <row r="43" spans="1:11" s="4" customFormat="1" ht="15.75" customHeight="1" thickBot="1">
      <c r="A43" s="81" t="s">
        <v>53</v>
      </c>
      <c r="B43" s="15">
        <v>0</v>
      </c>
      <c r="D43" s="16">
        <v>0</v>
      </c>
      <c r="F43" s="15">
        <v>0</v>
      </c>
      <c r="H43" s="16">
        <v>0</v>
      </c>
      <c r="I43" s="29"/>
      <c r="J43" s="29"/>
      <c r="K43" s="92"/>
    </row>
    <row r="44" spans="1:11" s="4" customFormat="1" ht="15.75" customHeight="1" thickTop="1">
      <c r="A44" s="81"/>
      <c r="B44" s="13"/>
      <c r="D44" s="14"/>
      <c r="F44" s="13"/>
      <c r="H44" s="14"/>
      <c r="I44" s="29"/>
      <c r="J44" s="29"/>
      <c r="K44" s="92"/>
    </row>
    <row r="45" spans="1:11" s="4" customFormat="1" ht="15.75" customHeight="1">
      <c r="A45" s="81"/>
      <c r="B45" s="13"/>
      <c r="D45" s="14"/>
      <c r="F45" s="13"/>
      <c r="H45" s="14"/>
      <c r="I45" s="29"/>
      <c r="J45" s="29"/>
      <c r="K45" s="92"/>
    </row>
    <row r="46" spans="1:11" s="4" customFormat="1" ht="15.75" customHeight="1">
      <c r="A46" s="81"/>
      <c r="D46" s="22"/>
      <c r="F46" s="22"/>
      <c r="H46" s="22"/>
      <c r="I46" s="29"/>
      <c r="J46" s="29"/>
      <c r="K46" s="99"/>
    </row>
    <row r="47" spans="1:11" s="4" customFormat="1" ht="15.75" customHeight="1">
      <c r="A47" s="81"/>
      <c r="D47" s="22"/>
      <c r="F47" s="22"/>
      <c r="H47" s="22"/>
      <c r="I47" s="29"/>
      <c r="J47" s="29"/>
      <c r="K47" s="99"/>
    </row>
    <row r="48" spans="1:11" s="4" customFormat="1" ht="15.75" customHeight="1">
      <c r="A48" s="81"/>
      <c r="D48" s="22"/>
      <c r="F48" s="22"/>
      <c r="H48" s="22"/>
      <c r="I48" s="29"/>
      <c r="J48" s="29"/>
      <c r="K48" s="99"/>
    </row>
    <row r="49" spans="1:11" s="4" customFormat="1" ht="15.75" customHeight="1">
      <c r="A49" s="163" t="s">
        <v>206</v>
      </c>
      <c r="B49" s="164"/>
      <c r="C49" s="164"/>
      <c r="D49" s="164"/>
      <c r="E49" s="164"/>
      <c r="F49" s="164"/>
      <c r="G49" s="164"/>
      <c r="H49" s="164"/>
      <c r="I49" s="29"/>
      <c r="J49" s="29"/>
      <c r="K49" s="29"/>
    </row>
    <row r="50" spans="1:11" s="4" customFormat="1" ht="15.75" customHeight="1">
      <c r="A50" s="164"/>
      <c r="B50" s="164"/>
      <c r="C50" s="164"/>
      <c r="D50" s="164"/>
      <c r="E50" s="164"/>
      <c r="F50" s="164"/>
      <c r="G50" s="164"/>
      <c r="H50" s="164"/>
      <c r="I50" s="29"/>
      <c r="J50" s="29"/>
      <c r="K50" s="29"/>
    </row>
    <row r="51" spans="1:11" ht="15.75" customHeight="1">
      <c r="A51" s="118"/>
      <c r="B51" s="54"/>
      <c r="C51" s="54"/>
      <c r="D51" s="54"/>
      <c r="E51" s="54"/>
      <c r="F51" s="54"/>
      <c r="G51" s="54"/>
      <c r="H51" s="54"/>
      <c r="K51" s="101"/>
    </row>
    <row r="52" ht="15.75" customHeight="1"/>
    <row r="53" ht="15.75" customHeight="1"/>
    <row r="54" ht="15.75" customHeight="1"/>
    <row r="55" ht="15.75" customHeight="1"/>
    <row r="56" ht="15.75" customHeight="1"/>
  </sheetData>
  <mergeCells count="3">
    <mergeCell ref="A49:H50"/>
    <mergeCell ref="F9:H9"/>
    <mergeCell ref="B9:D9"/>
  </mergeCells>
  <printOptions/>
  <pageMargins left="1" right="0.75" top="0.5" bottom="0.5" header="0.5" footer="0.5"/>
  <pageSetup fitToHeight="1" fitToWidth="1"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view="pageBreakPreview" zoomScaleSheetLayoutView="100" workbookViewId="0" topLeftCell="A19">
      <selection activeCell="G33" sqref="A33:G33"/>
    </sheetView>
  </sheetViews>
  <sheetFormatPr defaultColWidth="9.140625" defaultRowHeight="12.75"/>
  <cols>
    <col min="1" max="1" width="36.28125" style="119" customWidth="1"/>
    <col min="2" max="4" width="11.7109375" style="8" customWidth="1"/>
    <col min="5" max="5" width="0.85546875" style="8" customWidth="1"/>
    <col min="6" max="7" width="11.7109375" style="8" customWidth="1"/>
    <col min="8" max="16384" width="9.140625" style="9" customWidth="1"/>
  </cols>
  <sheetData>
    <row r="1" ht="12.75">
      <c r="A1" s="113"/>
    </row>
    <row r="2" ht="12.75">
      <c r="A2" s="124"/>
    </row>
    <row r="3" ht="12.75">
      <c r="A3" s="125"/>
    </row>
    <row r="4" ht="12.75">
      <c r="A4" s="125"/>
    </row>
    <row r="5" ht="12.75">
      <c r="A5" s="125"/>
    </row>
    <row r="6" ht="12.75">
      <c r="A6" s="121" t="s">
        <v>191</v>
      </c>
    </row>
    <row r="7" ht="12.75">
      <c r="A7" s="121" t="s">
        <v>244</v>
      </c>
    </row>
    <row r="8" ht="12.75">
      <c r="A8" s="121"/>
    </row>
    <row r="9" ht="12.75">
      <c r="A9" s="121"/>
    </row>
    <row r="10" spans="1:7" ht="15">
      <c r="A10" s="121"/>
      <c r="B10" s="167" t="s">
        <v>234</v>
      </c>
      <c r="C10" s="167"/>
      <c r="D10" s="167"/>
      <c r="E10" s="167"/>
      <c r="F10" s="167"/>
      <c r="G10" s="135"/>
    </row>
    <row r="11" spans="3:6" ht="12.75">
      <c r="C11" s="166" t="s">
        <v>5</v>
      </c>
      <c r="D11" s="166"/>
      <c r="E11" s="3"/>
      <c r="F11" s="90" t="s">
        <v>14</v>
      </c>
    </row>
    <row r="12" spans="2:8" ht="12.75">
      <c r="B12" s="103" t="s">
        <v>21</v>
      </c>
      <c r="C12" s="104" t="s">
        <v>21</v>
      </c>
      <c r="D12" s="133" t="s">
        <v>111</v>
      </c>
      <c r="E12" s="37"/>
      <c r="F12" s="104" t="s">
        <v>15</v>
      </c>
      <c r="G12" s="103" t="s">
        <v>6</v>
      </c>
      <c r="H12" s="10"/>
    </row>
    <row r="13" spans="2:8" ht="12.75">
      <c r="B13" s="103" t="s">
        <v>57</v>
      </c>
      <c r="C13" s="104" t="s">
        <v>109</v>
      </c>
      <c r="D13" s="103" t="s">
        <v>112</v>
      </c>
      <c r="E13" s="37"/>
      <c r="F13" s="104" t="s">
        <v>171</v>
      </c>
      <c r="G13" s="103" t="s">
        <v>199</v>
      </c>
      <c r="H13" s="10"/>
    </row>
    <row r="14" spans="2:8" ht="12.75">
      <c r="B14" s="103" t="s">
        <v>9</v>
      </c>
      <c r="C14" s="103" t="s">
        <v>9</v>
      </c>
      <c r="D14" s="103" t="s">
        <v>9</v>
      </c>
      <c r="E14" s="37"/>
      <c r="F14" s="103" t="s">
        <v>9</v>
      </c>
      <c r="G14" s="103" t="s">
        <v>9</v>
      </c>
      <c r="H14" s="10"/>
    </row>
    <row r="15" spans="1:8" ht="12.75">
      <c r="A15" s="81"/>
      <c r="B15" s="149"/>
      <c r="C15" s="149"/>
      <c r="D15" s="149"/>
      <c r="E15" s="150"/>
      <c r="F15" s="149"/>
      <c r="G15" s="150"/>
      <c r="H15" s="10"/>
    </row>
    <row r="16" spans="1:8" ht="12.75">
      <c r="A16" s="81" t="s">
        <v>182</v>
      </c>
      <c r="B16" s="151">
        <v>48000</v>
      </c>
      <c r="C16" s="151">
        <v>9203</v>
      </c>
      <c r="D16" s="151">
        <v>11276</v>
      </c>
      <c r="E16" s="151"/>
      <c r="F16" s="4">
        <v>10396</v>
      </c>
      <c r="G16" s="151">
        <f>SUM(B16:F16)</f>
        <v>78875</v>
      </c>
      <c r="H16" s="80"/>
    </row>
    <row r="17" spans="1:7" ht="12.75">
      <c r="A17" s="81"/>
      <c r="B17" s="4"/>
      <c r="C17" s="4"/>
      <c r="D17" s="4"/>
      <c r="E17" s="4"/>
      <c r="F17" s="4"/>
      <c r="G17" s="151"/>
    </row>
    <row r="18" spans="1:7" ht="12.75">
      <c r="A18" s="13" t="s">
        <v>175</v>
      </c>
      <c r="B18" s="5">
        <v>0</v>
      </c>
      <c r="C18" s="5">
        <v>0</v>
      </c>
      <c r="D18" s="5">
        <v>-11276</v>
      </c>
      <c r="E18" s="5"/>
      <c r="F18" s="5">
        <v>11276</v>
      </c>
      <c r="G18" s="68">
        <f>SUM(B18:F18)</f>
        <v>0</v>
      </c>
    </row>
    <row r="19" spans="1:7" ht="12.75">
      <c r="A19" s="81"/>
      <c r="B19" s="4">
        <f>SUM(B16:B18)</f>
        <v>48000</v>
      </c>
      <c r="C19" s="4">
        <f>SUM(C16:C18)</f>
        <v>9203</v>
      </c>
      <c r="D19" s="4">
        <f>SUM(D16:D18)</f>
        <v>0</v>
      </c>
      <c r="E19" s="4"/>
      <c r="F19" s="4">
        <f>SUM(F16:F18)</f>
        <v>21672</v>
      </c>
      <c r="G19" s="4">
        <f>SUM(G16:G18)</f>
        <v>78875</v>
      </c>
    </row>
    <row r="20" spans="1:7" ht="12.75">
      <c r="A20" s="81"/>
      <c r="B20" s="4"/>
      <c r="C20" s="4"/>
      <c r="D20" s="4"/>
      <c r="E20" s="4"/>
      <c r="F20" s="4"/>
      <c r="G20" s="151"/>
    </row>
    <row r="21" spans="1:7" ht="12.75">
      <c r="A21" s="81" t="s">
        <v>132</v>
      </c>
      <c r="B21" s="29">
        <v>0</v>
      </c>
      <c r="C21" s="29">
        <v>0</v>
      </c>
      <c r="D21" s="29">
        <v>0</v>
      </c>
      <c r="E21" s="29"/>
      <c r="F21" s="29">
        <f>+'IS'!H33</f>
        <v>2158</v>
      </c>
      <c r="G21" s="4">
        <f>SUM(B21:F21)</f>
        <v>2158</v>
      </c>
    </row>
    <row r="22" spans="1:7" ht="12.75">
      <c r="A22" s="81"/>
      <c r="B22" s="29"/>
      <c r="C22" s="29"/>
      <c r="D22" s="29"/>
      <c r="E22" s="29"/>
      <c r="F22" s="29"/>
      <c r="G22" s="4"/>
    </row>
    <row r="23" spans="1:7" ht="12.75">
      <c r="A23" s="81" t="s">
        <v>247</v>
      </c>
      <c r="B23" s="29">
        <v>0</v>
      </c>
      <c r="C23" s="29">
        <v>0</v>
      </c>
      <c r="D23" s="29">
        <v>0</v>
      </c>
      <c r="E23" s="29"/>
      <c r="F23" s="29">
        <v>-2764</v>
      </c>
      <c r="G23" s="4">
        <f>SUM(B23:F23)</f>
        <v>-2764</v>
      </c>
    </row>
    <row r="24" spans="1:7" ht="12.75">
      <c r="A24" s="13"/>
      <c r="B24" s="29"/>
      <c r="C24" s="29"/>
      <c r="D24" s="29"/>
      <c r="E24" s="29"/>
      <c r="F24" s="29"/>
      <c r="G24" s="4"/>
    </row>
    <row r="25" spans="1:7" ht="13.5" thickBot="1">
      <c r="A25" s="81" t="s">
        <v>245</v>
      </c>
      <c r="B25" s="30">
        <f aca="true" t="shared" si="0" ref="B25:G25">SUM(B19:B24)</f>
        <v>48000</v>
      </c>
      <c r="C25" s="30">
        <f t="shared" si="0"/>
        <v>9203</v>
      </c>
      <c r="D25" s="30">
        <f t="shared" si="0"/>
        <v>0</v>
      </c>
      <c r="E25" s="30">
        <f t="shared" si="0"/>
        <v>0</v>
      </c>
      <c r="F25" s="30">
        <f t="shared" si="0"/>
        <v>21066</v>
      </c>
      <c r="G25" s="30">
        <f t="shared" si="0"/>
        <v>78269</v>
      </c>
    </row>
    <row r="26" spans="1:8" ht="13.5" thickTop="1">
      <c r="A26" s="81"/>
      <c r="B26" s="22"/>
      <c r="C26" s="22"/>
      <c r="D26" s="22"/>
      <c r="E26" s="22"/>
      <c r="F26" s="22"/>
      <c r="G26" s="22"/>
      <c r="H26" s="10"/>
    </row>
    <row r="27" spans="1:8" ht="12.75">
      <c r="A27" s="81"/>
      <c r="B27" s="22"/>
      <c r="C27" s="22"/>
      <c r="D27" s="22"/>
      <c r="E27" s="22"/>
      <c r="F27" s="22"/>
      <c r="G27" s="22"/>
      <c r="H27" s="10"/>
    </row>
    <row r="28" spans="2:8" ht="12.75">
      <c r="B28" s="11"/>
      <c r="C28" s="11"/>
      <c r="D28" s="11"/>
      <c r="E28" s="11"/>
      <c r="F28" s="11"/>
      <c r="G28" s="11"/>
      <c r="H28" s="10"/>
    </row>
    <row r="29" spans="1:7" ht="12.75">
      <c r="A29" s="81" t="s">
        <v>207</v>
      </c>
      <c r="B29" s="19">
        <v>60000</v>
      </c>
      <c r="C29" s="19">
        <v>0</v>
      </c>
      <c r="D29" s="19">
        <v>0</v>
      </c>
      <c r="E29" s="19"/>
      <c r="F29" s="8">
        <v>23584</v>
      </c>
      <c r="G29" s="19">
        <f>SUM(B29:F29)</f>
        <v>83584</v>
      </c>
    </row>
    <row r="31" spans="1:7" ht="12.75">
      <c r="A31" s="119" t="s">
        <v>132</v>
      </c>
      <c r="B31" s="12">
        <v>0</v>
      </c>
      <c r="C31" s="12">
        <v>0</v>
      </c>
      <c r="D31" s="12">
        <v>0</v>
      </c>
      <c r="E31" s="12"/>
      <c r="F31" s="29">
        <f>+'IS'!F33</f>
        <v>3467</v>
      </c>
      <c r="G31" s="8">
        <f>SUM(B31:F31)</f>
        <v>3467</v>
      </c>
    </row>
    <row r="32" spans="2:6" ht="12.75">
      <c r="B32" s="12"/>
      <c r="C32" s="12"/>
      <c r="D32" s="12"/>
      <c r="E32" s="12"/>
      <c r="F32" s="29"/>
    </row>
    <row r="33" spans="1:7" ht="12.75">
      <c r="A33" s="193" t="s">
        <v>247</v>
      </c>
      <c r="B33" s="194">
        <v>0</v>
      </c>
      <c r="C33" s="194">
        <v>0</v>
      </c>
      <c r="D33" s="194">
        <v>0</v>
      </c>
      <c r="E33" s="194"/>
      <c r="F33" s="194">
        <v>-2628</v>
      </c>
      <c r="G33" s="195">
        <f>SUM(B33:F33)</f>
        <v>-2628</v>
      </c>
    </row>
    <row r="34" spans="1:6" ht="12.75">
      <c r="A34" s="13"/>
      <c r="B34" s="12"/>
      <c r="C34" s="12"/>
      <c r="D34" s="12"/>
      <c r="E34" s="12"/>
      <c r="F34" s="12"/>
    </row>
    <row r="35" spans="1:7" ht="13.5" thickBot="1">
      <c r="A35" s="119" t="s">
        <v>246</v>
      </c>
      <c r="B35" s="18">
        <f aca="true" t="shared" si="1" ref="B35:G35">SUM(B29:B34)</f>
        <v>60000</v>
      </c>
      <c r="C35" s="18">
        <f t="shared" si="1"/>
        <v>0</v>
      </c>
      <c r="D35" s="18">
        <f t="shared" si="1"/>
        <v>0</v>
      </c>
      <c r="E35" s="18">
        <f t="shared" si="1"/>
        <v>0</v>
      </c>
      <c r="F35" s="18">
        <f>SUM(F29:F34)</f>
        <v>24423</v>
      </c>
      <c r="G35" s="18">
        <f t="shared" si="1"/>
        <v>84423</v>
      </c>
    </row>
    <row r="36" spans="2:8" ht="13.5" thickTop="1">
      <c r="B36" s="11"/>
      <c r="C36" s="11"/>
      <c r="D36" s="11"/>
      <c r="E36" s="11"/>
      <c r="F36" s="11"/>
      <c r="G36" s="11"/>
      <c r="H36" s="10"/>
    </row>
    <row r="37" spans="1:7" s="146" customFormat="1" ht="12.75">
      <c r="A37" s="145"/>
      <c r="B37" s="12"/>
      <c r="C37" s="12"/>
      <c r="D37" s="12"/>
      <c r="E37" s="12"/>
      <c r="F37" s="12"/>
      <c r="G37" s="12"/>
    </row>
    <row r="38" spans="2:8" ht="12.75">
      <c r="B38" s="11"/>
      <c r="C38" s="11"/>
      <c r="D38" s="11"/>
      <c r="E38" s="11"/>
      <c r="F38" s="11"/>
      <c r="G38" s="11"/>
      <c r="H38" s="10"/>
    </row>
    <row r="48" spans="2:7" ht="12.75">
      <c r="B48" s="17"/>
      <c r="C48" s="17"/>
      <c r="D48" s="17"/>
      <c r="E48" s="17"/>
      <c r="F48" s="17"/>
      <c r="G48" s="17"/>
    </row>
    <row r="49" spans="1:7" ht="12.75">
      <c r="A49" s="163" t="s">
        <v>208</v>
      </c>
      <c r="B49" s="164"/>
      <c r="C49" s="164"/>
      <c r="D49" s="164"/>
      <c r="E49" s="164"/>
      <c r="F49" s="164"/>
      <c r="G49" s="164"/>
    </row>
    <row r="50" spans="1:7" ht="12.75">
      <c r="A50" s="164"/>
      <c r="B50" s="164"/>
      <c r="C50" s="164"/>
      <c r="D50" s="164"/>
      <c r="E50" s="164"/>
      <c r="F50" s="164"/>
      <c r="G50" s="164"/>
    </row>
    <row r="51" spans="2:7" ht="12.75">
      <c r="B51" s="17"/>
      <c r="C51" s="17"/>
      <c r="D51" s="17"/>
      <c r="E51" s="17"/>
      <c r="F51" s="17"/>
      <c r="G51" s="17"/>
    </row>
  </sheetData>
  <mergeCells count="3">
    <mergeCell ref="A49:G50"/>
    <mergeCell ref="C11:D11"/>
    <mergeCell ref="B10:F10"/>
  </mergeCells>
  <printOptions horizontalCentered="1"/>
  <pageMargins left="1" right="0.75" top="0.5" bottom="0.5" header="0.5" footer="0.5"/>
  <pageSetup fitToHeight="1" fitToWidth="1" horizontalDpi="600" verticalDpi="600" orientation="portrait" scale="91" r:id="rId2"/>
  <drawing r:id="rId1"/>
</worksheet>
</file>

<file path=xl/worksheets/sheet4.xml><?xml version="1.0" encoding="utf-8"?>
<worksheet xmlns="http://schemas.openxmlformats.org/spreadsheetml/2006/main" xmlns:r="http://schemas.openxmlformats.org/officeDocument/2006/relationships">
  <dimension ref="A1:IP65"/>
  <sheetViews>
    <sheetView view="pageBreakPreview" zoomScaleSheetLayoutView="100" workbookViewId="0" topLeftCell="A15">
      <selection activeCell="B29" sqref="B29"/>
    </sheetView>
  </sheetViews>
  <sheetFormatPr defaultColWidth="9.140625" defaultRowHeight="12.75"/>
  <cols>
    <col min="1" max="1" width="3.140625" style="81" customWidth="1"/>
    <col min="2" max="2" width="48.7109375" style="81" customWidth="1"/>
    <col min="3" max="3" width="12.7109375" style="4" customWidth="1"/>
    <col min="4" max="4" width="2.8515625" style="20" customWidth="1"/>
    <col min="5" max="5" width="14.28125" style="4" customWidth="1"/>
    <col min="6" max="6" width="11.140625" style="20" bestFit="1" customWidth="1"/>
    <col min="7" max="16384" width="9.140625" style="20" customWidth="1"/>
  </cols>
  <sheetData>
    <row r="1" ht="12.75">
      <c r="A1" s="113"/>
    </row>
    <row r="2" ht="12.75">
      <c r="A2" s="114"/>
    </row>
    <row r="3" ht="12.75">
      <c r="A3" s="126"/>
    </row>
    <row r="4" ht="12.75">
      <c r="A4" s="126"/>
    </row>
    <row r="5" ht="12.75">
      <c r="A5" s="126"/>
    </row>
    <row r="6" ht="12.75">
      <c r="A6" s="113" t="s">
        <v>190</v>
      </c>
    </row>
    <row r="7" ht="12.75">
      <c r="A7" s="113" t="s">
        <v>248</v>
      </c>
    </row>
    <row r="8" spans="1:5" ht="12.75">
      <c r="A8" s="113"/>
      <c r="C8" s="20"/>
      <c r="E8" s="20"/>
    </row>
    <row r="9" spans="1:5" ht="12.75">
      <c r="A9" s="113"/>
      <c r="C9" s="165" t="s">
        <v>242</v>
      </c>
      <c r="D9" s="165"/>
      <c r="E9" s="165"/>
    </row>
    <row r="10" spans="1:5" ht="12.75">
      <c r="A10" s="113"/>
      <c r="B10" s="113"/>
      <c r="C10" s="66" t="str">
        <f>'IS'!B11</f>
        <v>30.06.07</v>
      </c>
      <c r="D10" s="66"/>
      <c r="E10" s="66" t="str">
        <f>'IS'!D11</f>
        <v>30.06.06</v>
      </c>
    </row>
    <row r="11" spans="1:5" ht="12.75">
      <c r="A11" s="113"/>
      <c r="C11" s="39" t="s">
        <v>9</v>
      </c>
      <c r="D11" s="39"/>
      <c r="E11" s="39" t="s">
        <v>9</v>
      </c>
    </row>
    <row r="12" spans="1:5" ht="12.75">
      <c r="A12" s="113" t="s">
        <v>138</v>
      </c>
      <c r="C12" s="20"/>
      <c r="E12" s="20"/>
    </row>
    <row r="13" spans="1:5" ht="12.75">
      <c r="A13" s="81" t="s">
        <v>103</v>
      </c>
      <c r="C13" s="4">
        <f>'IS'!F29</f>
        <v>4262</v>
      </c>
      <c r="D13" s="4"/>
      <c r="E13" s="4">
        <v>3062</v>
      </c>
    </row>
    <row r="14" ht="6" customHeight="1">
      <c r="D14" s="4"/>
    </row>
    <row r="15" spans="1:4" ht="12.75">
      <c r="A15" s="81" t="s">
        <v>59</v>
      </c>
      <c r="D15" s="4"/>
    </row>
    <row r="16" spans="2:5" ht="12.75" hidden="1">
      <c r="B16" s="81" t="s">
        <v>110</v>
      </c>
      <c r="C16" s="4">
        <v>0</v>
      </c>
      <c r="D16" s="4"/>
      <c r="E16" s="29">
        <v>0</v>
      </c>
    </row>
    <row r="17" spans="2:5" ht="12.75" hidden="1">
      <c r="B17" s="81" t="s">
        <v>96</v>
      </c>
      <c r="C17" s="4">
        <v>0</v>
      </c>
      <c r="D17" s="4"/>
      <c r="E17" s="22">
        <v>0</v>
      </c>
    </row>
    <row r="18" spans="1:5" ht="12.75">
      <c r="A18" s="127"/>
      <c r="B18" s="81" t="s">
        <v>210</v>
      </c>
      <c r="C18" s="4">
        <v>67</v>
      </c>
      <c r="D18" s="4"/>
      <c r="E18" s="4">
        <v>68</v>
      </c>
    </row>
    <row r="19" spans="1:6" ht="12.75">
      <c r="A19" s="127"/>
      <c r="B19" s="81" t="s">
        <v>8</v>
      </c>
      <c r="C19" s="4">
        <f>2622-C18</f>
        <v>2555</v>
      </c>
      <c r="D19" s="4"/>
      <c r="E19" s="4">
        <f>2296-68</f>
        <v>2228</v>
      </c>
      <c r="F19" s="81"/>
    </row>
    <row r="20" spans="1:5" ht="12.75">
      <c r="A20" s="127"/>
      <c r="B20" s="81" t="s">
        <v>196</v>
      </c>
      <c r="C20" s="4">
        <f>-'IS'!F26-4</f>
        <v>635</v>
      </c>
      <c r="D20" s="4"/>
      <c r="E20" s="4">
        <v>736</v>
      </c>
    </row>
    <row r="21" spans="1:5" ht="12.75">
      <c r="A21" s="127"/>
      <c r="B21" s="81" t="s">
        <v>152</v>
      </c>
      <c r="C21" s="4">
        <v>-17</v>
      </c>
      <c r="D21" s="4"/>
      <c r="E21" s="22">
        <v>-17</v>
      </c>
    </row>
    <row r="22" spans="1:5" ht="12.75">
      <c r="A22" s="127"/>
      <c r="B22" s="81" t="s">
        <v>254</v>
      </c>
      <c r="C22" s="29">
        <v>-9</v>
      </c>
      <c r="D22" s="29"/>
      <c r="E22" s="14">
        <v>15</v>
      </c>
    </row>
    <row r="23" spans="1:5" ht="12.75">
      <c r="A23" s="127"/>
      <c r="B23" s="81" t="s">
        <v>172</v>
      </c>
      <c r="C23" s="5">
        <v>1</v>
      </c>
      <c r="D23" s="4"/>
      <c r="E23" s="23">
        <v>0</v>
      </c>
    </row>
    <row r="24" spans="1:5" ht="12.75">
      <c r="A24" s="81" t="s">
        <v>60</v>
      </c>
      <c r="C24" s="4">
        <f>SUM(C13:C23)</f>
        <v>7494</v>
      </c>
      <c r="D24" s="4"/>
      <c r="E24" s="4">
        <f>SUM(E13:E23)</f>
        <v>6092</v>
      </c>
    </row>
    <row r="25" spans="1:5" ht="12.75">
      <c r="A25" s="81" t="s">
        <v>226</v>
      </c>
      <c r="C25" s="4">
        <f>'BS'!D19-'BS'!B19</f>
        <v>-5240</v>
      </c>
      <c r="D25" s="4"/>
      <c r="E25" s="4">
        <v>-4938</v>
      </c>
    </row>
    <row r="26" spans="1:5" ht="12.75">
      <c r="A26" s="81" t="s">
        <v>255</v>
      </c>
      <c r="C26" s="4">
        <f>+'BS'!D20-'BS'!B20+'BS'!D21-'BS'!B21</f>
        <v>710</v>
      </c>
      <c r="D26" s="4"/>
      <c r="E26" s="22">
        <v>-532</v>
      </c>
    </row>
    <row r="27" spans="1:5" ht="12.75">
      <c r="A27" s="81" t="s">
        <v>227</v>
      </c>
      <c r="C27" s="5">
        <f>4726+2628</f>
        <v>7354</v>
      </c>
      <c r="D27" s="4"/>
      <c r="E27" s="23">
        <v>1628</v>
      </c>
    </row>
    <row r="28" spans="1:5" ht="12.75">
      <c r="A28" s="81" t="s">
        <v>114</v>
      </c>
      <c r="C28" s="4">
        <f>SUM(C24:C27)</f>
        <v>10318</v>
      </c>
      <c r="D28" s="4"/>
      <c r="E28" s="4">
        <f>SUM(E24:E27)</f>
        <v>2250</v>
      </c>
    </row>
    <row r="29" spans="1:5" ht="12.75">
      <c r="A29" s="81" t="s">
        <v>16</v>
      </c>
      <c r="C29" s="4">
        <f>-C20</f>
        <v>-635</v>
      </c>
      <c r="D29" s="4"/>
      <c r="E29" s="22">
        <v>-736</v>
      </c>
    </row>
    <row r="30" spans="1:5" ht="12.75">
      <c r="A30" s="81" t="s">
        <v>97</v>
      </c>
      <c r="C30" s="4">
        <f>-C21</f>
        <v>17</v>
      </c>
      <c r="D30" s="4"/>
      <c r="E30" s="22">
        <v>17</v>
      </c>
    </row>
    <row r="31" spans="1:6" ht="12.75">
      <c r="A31" s="81" t="s">
        <v>262</v>
      </c>
      <c r="C31" s="29">
        <f>-('BS'!D44+Notes!H176-'BS'!B44)</f>
        <v>-654</v>
      </c>
      <c r="D31" s="4"/>
      <c r="E31" s="22">
        <v>-658</v>
      </c>
      <c r="F31" s="32"/>
    </row>
    <row r="32" spans="1:5" ht="12.75">
      <c r="A32" s="113" t="s">
        <v>17</v>
      </c>
      <c r="C32" s="25">
        <f>SUM(C28:C31)</f>
        <v>9046</v>
      </c>
      <c r="D32" s="4"/>
      <c r="E32" s="25">
        <f>SUM(E28:E31)</f>
        <v>873</v>
      </c>
    </row>
    <row r="33" ht="12.75">
      <c r="D33" s="4"/>
    </row>
    <row r="34" spans="1:4" ht="12.75">
      <c r="A34" s="113" t="s">
        <v>259</v>
      </c>
      <c r="D34" s="4"/>
    </row>
    <row r="35" spans="1:5" ht="12.75" hidden="1">
      <c r="A35" s="168" t="s">
        <v>205</v>
      </c>
      <c r="B35" s="168"/>
      <c r="C35" s="4">
        <v>0</v>
      </c>
      <c r="D35" s="4"/>
      <c r="E35" s="22">
        <v>0</v>
      </c>
    </row>
    <row r="36" spans="1:5" ht="12.75" customHeight="1">
      <c r="A36" s="170" t="s">
        <v>183</v>
      </c>
      <c r="B36" s="170"/>
      <c r="C36" s="4">
        <v>11</v>
      </c>
      <c r="D36" s="4"/>
      <c r="E36" s="22">
        <v>9</v>
      </c>
    </row>
    <row r="37" spans="1:5" ht="12.75">
      <c r="A37" s="81" t="s">
        <v>61</v>
      </c>
      <c r="C37" s="5">
        <v>-2572</v>
      </c>
      <c r="D37" s="4"/>
      <c r="E37" s="22">
        <v>-7714</v>
      </c>
    </row>
    <row r="38" spans="1:5" ht="12.75">
      <c r="A38" s="113" t="s">
        <v>260</v>
      </c>
      <c r="C38" s="25">
        <f>SUM(C35:C37)</f>
        <v>-2561</v>
      </c>
      <c r="D38" s="4"/>
      <c r="E38" s="25">
        <f>SUM(E35:E37)</f>
        <v>-7705</v>
      </c>
    </row>
    <row r="39" spans="1:4" ht="12.75">
      <c r="A39" s="113"/>
      <c r="D39" s="4"/>
    </row>
    <row r="40" spans="1:4" ht="12.75">
      <c r="A40" s="113" t="s">
        <v>137</v>
      </c>
      <c r="D40" s="4"/>
    </row>
    <row r="41" spans="1:5" ht="12.75">
      <c r="A41" s="13" t="s">
        <v>68</v>
      </c>
      <c r="B41" s="13"/>
      <c r="C41" s="29">
        <v>-2628</v>
      </c>
      <c r="D41" s="29"/>
      <c r="E41" s="14">
        <v>-3302</v>
      </c>
    </row>
    <row r="42" spans="1:5" ht="12.75">
      <c r="A42" s="81" t="s">
        <v>184</v>
      </c>
      <c r="B42" s="128"/>
      <c r="C42" s="4">
        <v>35576</v>
      </c>
      <c r="D42" s="4"/>
      <c r="E42" s="22">
        <v>36325</v>
      </c>
    </row>
    <row r="43" spans="1:6" ht="12.75">
      <c r="A43" s="81" t="s">
        <v>0</v>
      </c>
      <c r="C43" s="4">
        <v>-35799</v>
      </c>
      <c r="D43" s="4"/>
      <c r="E43" s="22">
        <v>-31070</v>
      </c>
      <c r="F43" s="32"/>
    </row>
    <row r="44" spans="1:5" ht="12.75">
      <c r="A44" s="81" t="s">
        <v>185</v>
      </c>
      <c r="C44" s="4">
        <v>0</v>
      </c>
      <c r="D44" s="4"/>
      <c r="E44" s="22">
        <v>2205</v>
      </c>
    </row>
    <row r="45" spans="1:6" ht="12.75">
      <c r="A45" s="81" t="s">
        <v>18</v>
      </c>
      <c r="C45" s="4">
        <v>-1765</v>
      </c>
      <c r="D45" s="4"/>
      <c r="E45" s="22">
        <v>-1926</v>
      </c>
      <c r="F45" s="32"/>
    </row>
    <row r="46" spans="1:5" ht="12.75" customHeight="1">
      <c r="A46" s="81" t="s">
        <v>176</v>
      </c>
      <c r="C46" s="4">
        <v>0</v>
      </c>
      <c r="D46" s="4"/>
      <c r="E46" s="22">
        <v>-16</v>
      </c>
    </row>
    <row r="47" spans="1:5" ht="12.75" customHeight="1">
      <c r="A47" s="113" t="s">
        <v>19</v>
      </c>
      <c r="C47" s="25">
        <f>SUM(C41:C46)</f>
        <v>-4616</v>
      </c>
      <c r="D47" s="4"/>
      <c r="E47" s="25">
        <f>SUM(E41:E46)</f>
        <v>2216</v>
      </c>
    </row>
    <row r="48" spans="3:5" ht="12.75">
      <c r="C48" s="29"/>
      <c r="D48" s="4"/>
      <c r="E48" s="22"/>
    </row>
    <row r="49" spans="1:5" ht="12.75" customHeight="1">
      <c r="A49" s="113" t="s">
        <v>1</v>
      </c>
      <c r="C49" s="29">
        <f>C32+C38+C47</f>
        <v>1869</v>
      </c>
      <c r="D49" s="4"/>
      <c r="E49" s="29">
        <f>E32+E38+E47</f>
        <v>-4616</v>
      </c>
    </row>
    <row r="50" spans="1:5" ht="12.75">
      <c r="A50" s="169" t="s">
        <v>211</v>
      </c>
      <c r="B50" s="169"/>
      <c r="C50" s="68">
        <v>-3898</v>
      </c>
      <c r="D50" s="4"/>
      <c r="E50" s="68">
        <v>2016</v>
      </c>
    </row>
    <row r="51" spans="1:5" ht="16.5" customHeight="1" thickBot="1">
      <c r="A51" s="169" t="s">
        <v>212</v>
      </c>
      <c r="B51" s="169"/>
      <c r="C51" s="7">
        <f>SUM(C49:C50)</f>
        <v>-2029</v>
      </c>
      <c r="D51" s="29"/>
      <c r="E51" s="30">
        <f>SUM(E49:E50)</f>
        <v>-2600</v>
      </c>
    </row>
    <row r="52" spans="1:250" ht="12.75" customHeight="1" thickTop="1">
      <c r="A52" s="129"/>
      <c r="B52" s="129"/>
      <c r="C52" s="20"/>
      <c r="E52" s="20"/>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row>
    <row r="53" spans="1:5" ht="12.75">
      <c r="A53" s="81" t="s">
        <v>213</v>
      </c>
      <c r="B53" s="130"/>
      <c r="C53" s="39"/>
      <c r="D53" s="39"/>
      <c r="E53" s="3"/>
    </row>
    <row r="54" spans="2:5" ht="12.75">
      <c r="B54" s="130"/>
      <c r="C54" s="89" t="s">
        <v>75</v>
      </c>
      <c r="D54" s="26"/>
      <c r="E54" s="89" t="s">
        <v>75</v>
      </c>
    </row>
    <row r="55" spans="2:5" ht="12.75">
      <c r="B55" s="130"/>
      <c r="C55" s="152" t="str">
        <f>+C10</f>
        <v>30.06.07</v>
      </c>
      <c r="D55" s="66"/>
      <c r="E55" s="112" t="str">
        <f>E10</f>
        <v>30.06.06</v>
      </c>
    </row>
    <row r="56" spans="2:5" ht="12.75">
      <c r="B56" s="130"/>
      <c r="C56" s="89" t="s">
        <v>9</v>
      </c>
      <c r="D56" s="39"/>
      <c r="E56" s="89" t="s">
        <v>9</v>
      </c>
    </row>
    <row r="57" spans="2:5" ht="12.75">
      <c r="B57" s="130"/>
      <c r="C57" s="89"/>
      <c r="D57" s="39"/>
      <c r="E57" s="89"/>
    </row>
    <row r="58" spans="1:5" ht="12.75">
      <c r="A58" s="132" t="s">
        <v>180</v>
      </c>
      <c r="C58" s="4">
        <f>+'BS'!B22</f>
        <v>1510</v>
      </c>
      <c r="D58" s="86"/>
      <c r="E58" s="8">
        <v>6</v>
      </c>
    </row>
    <row r="59" spans="1:5" ht="12.75" hidden="1">
      <c r="A59" s="132" t="s">
        <v>124</v>
      </c>
      <c r="C59" s="4">
        <v>0</v>
      </c>
      <c r="D59" s="86"/>
      <c r="E59" s="8">
        <v>0</v>
      </c>
    </row>
    <row r="60" spans="1:5" ht="12.75">
      <c r="A60" s="132" t="s">
        <v>46</v>
      </c>
      <c r="C60" s="4">
        <f>-Notes!F214</f>
        <v>-3539</v>
      </c>
      <c r="D60" s="86"/>
      <c r="E60" s="8">
        <v>-2606</v>
      </c>
    </row>
    <row r="61" spans="1:7" ht="15.75" thickBot="1">
      <c r="A61" s="131"/>
      <c r="B61" s="131"/>
      <c r="C61" s="111">
        <f>SUM(C58:C60)</f>
        <v>-2029</v>
      </c>
      <c r="D61" s="86"/>
      <c r="E61" s="87">
        <f>SUM(E58:E60)</f>
        <v>-2600</v>
      </c>
      <c r="F61" s="32"/>
      <c r="G61" s="32"/>
    </row>
    <row r="62" ht="12.75" customHeight="1"/>
    <row r="63" spans="1:5" ht="12.75">
      <c r="A63" s="163" t="s">
        <v>209</v>
      </c>
      <c r="B63" s="163"/>
      <c r="C63" s="163"/>
      <c r="D63" s="163"/>
      <c r="E63" s="163"/>
    </row>
    <row r="64" spans="1:5" ht="12.75">
      <c r="A64" s="163"/>
      <c r="B64" s="163"/>
      <c r="C64" s="163"/>
      <c r="D64" s="163"/>
      <c r="E64" s="163"/>
    </row>
    <row r="65" spans="1:5" ht="12.75">
      <c r="A65" s="118"/>
      <c r="B65" s="118"/>
      <c r="C65" s="54"/>
      <c r="D65" s="54"/>
      <c r="E65" s="54"/>
    </row>
  </sheetData>
  <mergeCells count="6">
    <mergeCell ref="C9:E9"/>
    <mergeCell ref="A63:E64"/>
    <mergeCell ref="A35:B35"/>
    <mergeCell ref="A50:B50"/>
    <mergeCell ref="A51:B51"/>
    <mergeCell ref="A36:B36"/>
  </mergeCells>
  <printOptions/>
  <pageMargins left="1" right="0.75" top="0.5" bottom="0" header="0.5" footer="0.5"/>
  <pageSetup fitToHeight="2"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J287"/>
  <sheetViews>
    <sheetView view="pageBreakPreview" zoomScaleSheetLayoutView="100" workbookViewId="0" topLeftCell="A107">
      <selection activeCell="B127" sqref="B127:H130"/>
    </sheetView>
  </sheetViews>
  <sheetFormatPr defaultColWidth="9.140625" defaultRowHeight="12.75" customHeight="1"/>
  <cols>
    <col min="1" max="1" width="5.421875" style="47" customWidth="1"/>
    <col min="2" max="2" width="17.57421875" style="20" customWidth="1"/>
    <col min="3" max="3" width="12.140625" style="20" customWidth="1"/>
    <col min="4" max="4" width="10.8515625" style="20" customWidth="1"/>
    <col min="5" max="5" width="9.421875" style="20" customWidth="1"/>
    <col min="6" max="7" width="11.421875" style="20" customWidth="1"/>
    <col min="8" max="8" width="13.140625" style="20" customWidth="1"/>
    <col min="9" max="16384" width="9.140625" style="20" customWidth="1"/>
  </cols>
  <sheetData>
    <row r="1" ht="12.75" customHeight="1">
      <c r="A1" s="1"/>
    </row>
    <row r="2" ht="12.75" customHeight="1">
      <c r="A2" s="38"/>
    </row>
    <row r="3" ht="12.75" customHeight="1">
      <c r="A3" s="48"/>
    </row>
    <row r="4" ht="12.75" customHeight="1">
      <c r="A4" s="48"/>
    </row>
    <row r="5" ht="12.75" customHeight="1">
      <c r="A5" s="48"/>
    </row>
    <row r="6" ht="12.75" customHeight="1">
      <c r="A6" s="47" t="s">
        <v>62</v>
      </c>
    </row>
    <row r="8" ht="12.75" customHeight="1">
      <c r="A8" s="47" t="s">
        <v>141</v>
      </c>
    </row>
    <row r="10" spans="1:2" ht="15.75" customHeight="1">
      <c r="A10" s="46" t="s">
        <v>23</v>
      </c>
      <c r="B10" s="26" t="s">
        <v>20</v>
      </c>
    </row>
    <row r="11" ht="15.75" customHeight="1"/>
    <row r="12" spans="2:8" ht="15.75" customHeight="1">
      <c r="B12" s="182" t="s">
        <v>225</v>
      </c>
      <c r="C12" s="179"/>
      <c r="D12" s="179"/>
      <c r="E12" s="179"/>
      <c r="F12" s="179"/>
      <c r="G12" s="179"/>
      <c r="H12" s="179"/>
    </row>
    <row r="13" spans="2:8" ht="15.75" customHeight="1">
      <c r="B13" s="179"/>
      <c r="C13" s="179"/>
      <c r="D13" s="179"/>
      <c r="E13" s="179"/>
      <c r="F13" s="179"/>
      <c r="G13" s="179"/>
      <c r="H13" s="179"/>
    </row>
    <row r="14" spans="2:8" ht="20.25" customHeight="1">
      <c r="B14" s="179"/>
      <c r="C14" s="179"/>
      <c r="D14" s="179"/>
      <c r="E14" s="179"/>
      <c r="F14" s="179"/>
      <c r="G14" s="179"/>
      <c r="H14" s="179"/>
    </row>
    <row r="15" spans="2:8" ht="15.75" customHeight="1">
      <c r="B15" s="43"/>
      <c r="C15" s="43"/>
      <c r="D15" s="43"/>
      <c r="E15" s="43"/>
      <c r="F15" s="43"/>
      <c r="G15" s="43"/>
      <c r="H15" s="43"/>
    </row>
    <row r="16" spans="1:8" s="28" customFormat="1" ht="15.75" customHeight="1">
      <c r="A16" s="41"/>
      <c r="B16" s="174" t="s">
        <v>236</v>
      </c>
      <c r="C16" s="174"/>
      <c r="D16" s="174"/>
      <c r="E16" s="174"/>
      <c r="F16" s="174"/>
      <c r="G16" s="174"/>
      <c r="H16" s="174"/>
    </row>
    <row r="17" spans="2:8" ht="15.75" customHeight="1">
      <c r="B17" s="174"/>
      <c r="C17" s="174"/>
      <c r="D17" s="174"/>
      <c r="E17" s="174"/>
      <c r="F17" s="174"/>
      <c r="G17" s="174"/>
      <c r="H17" s="174"/>
    </row>
    <row r="18" spans="2:8" ht="15.75" customHeight="1">
      <c r="B18" s="106"/>
      <c r="C18" s="106"/>
      <c r="D18" s="106"/>
      <c r="E18" s="106"/>
      <c r="F18" s="106"/>
      <c r="G18" s="106"/>
      <c r="H18" s="106"/>
    </row>
    <row r="19" spans="2:8" ht="15" customHeight="1">
      <c r="B19" s="102"/>
      <c r="C19" s="102"/>
      <c r="D19" s="102"/>
      <c r="E19" s="102"/>
      <c r="F19" s="102"/>
      <c r="G19" s="102"/>
      <c r="H19" s="102"/>
    </row>
    <row r="20" spans="1:2" ht="15.75" customHeight="1">
      <c r="A20" s="46" t="s">
        <v>24</v>
      </c>
      <c r="B20" s="26" t="s">
        <v>63</v>
      </c>
    </row>
    <row r="21" ht="15.75" customHeight="1"/>
    <row r="22" spans="2:8" ht="15.75" customHeight="1">
      <c r="B22" s="160" t="s">
        <v>215</v>
      </c>
      <c r="C22" s="161"/>
      <c r="D22" s="161"/>
      <c r="E22" s="161"/>
      <c r="F22" s="161"/>
      <c r="G22" s="161"/>
      <c r="H22" s="161"/>
    </row>
    <row r="23" spans="2:8" ht="15.75" customHeight="1">
      <c r="B23" s="161"/>
      <c r="C23" s="161"/>
      <c r="D23" s="161"/>
      <c r="E23" s="161"/>
      <c r="F23" s="161"/>
      <c r="G23" s="161"/>
      <c r="H23" s="161"/>
    </row>
    <row r="24" spans="2:8" ht="15.75" customHeight="1">
      <c r="B24" s="62"/>
      <c r="C24" s="27"/>
      <c r="D24" s="27"/>
      <c r="E24" s="27"/>
      <c r="F24" s="27"/>
      <c r="G24" s="27"/>
      <c r="H24" s="27"/>
    </row>
    <row r="25" spans="2:8" ht="15.75" customHeight="1">
      <c r="B25" s="62"/>
      <c r="C25" s="27"/>
      <c r="D25" s="27"/>
      <c r="E25" s="27"/>
      <c r="F25" s="27"/>
      <c r="G25" s="27"/>
      <c r="H25" s="27"/>
    </row>
    <row r="26" spans="1:2" ht="15.75" customHeight="1">
      <c r="A26" s="46" t="s">
        <v>142</v>
      </c>
      <c r="B26" s="26" t="s">
        <v>64</v>
      </c>
    </row>
    <row r="27" spans="1:2" ht="15.75" customHeight="1">
      <c r="A27" s="46"/>
      <c r="B27" s="26"/>
    </row>
    <row r="28" spans="1:8" ht="15.75" customHeight="1">
      <c r="A28" s="46"/>
      <c r="B28" s="182" t="s">
        <v>179</v>
      </c>
      <c r="C28" s="183"/>
      <c r="D28" s="183"/>
      <c r="E28" s="183"/>
      <c r="F28" s="183"/>
      <c r="G28" s="183"/>
      <c r="H28" s="183"/>
    </row>
    <row r="29" spans="1:8" ht="15.75" customHeight="1">
      <c r="A29" s="46"/>
      <c r="B29" s="183"/>
      <c r="C29" s="183"/>
      <c r="D29" s="183"/>
      <c r="E29" s="183"/>
      <c r="F29" s="183"/>
      <c r="G29" s="183"/>
      <c r="H29" s="183"/>
    </row>
    <row r="30" spans="1:8" ht="18.75" customHeight="1">
      <c r="A30" s="46"/>
      <c r="B30" s="183"/>
      <c r="C30" s="183"/>
      <c r="D30" s="183"/>
      <c r="E30" s="183"/>
      <c r="F30" s="183"/>
      <c r="G30" s="183"/>
      <c r="H30" s="183"/>
    </row>
    <row r="31" spans="1:8" ht="15.75" customHeight="1">
      <c r="A31" s="46"/>
      <c r="B31" s="105"/>
      <c r="C31" s="105"/>
      <c r="D31" s="105"/>
      <c r="E31" s="105"/>
      <c r="F31" s="105"/>
      <c r="G31" s="105"/>
      <c r="H31" s="105"/>
    </row>
    <row r="32" ht="15.75" customHeight="1">
      <c r="A32" s="46"/>
    </row>
    <row r="33" spans="1:2" ht="15.75" customHeight="1">
      <c r="A33" s="46" t="s">
        <v>143</v>
      </c>
      <c r="B33" s="26" t="s">
        <v>65</v>
      </c>
    </row>
    <row r="34" ht="15.75" customHeight="1"/>
    <row r="35" spans="2:8" ht="15.75" customHeight="1">
      <c r="B35" s="182" t="s">
        <v>235</v>
      </c>
      <c r="C35" s="182"/>
      <c r="D35" s="182"/>
      <c r="E35" s="182"/>
      <c r="F35" s="182"/>
      <c r="G35" s="182"/>
      <c r="H35" s="182"/>
    </row>
    <row r="36" spans="2:8" ht="15.75" customHeight="1">
      <c r="B36" s="182"/>
      <c r="C36" s="182"/>
      <c r="D36" s="182"/>
      <c r="E36" s="182"/>
      <c r="F36" s="182"/>
      <c r="G36" s="182"/>
      <c r="H36" s="182"/>
    </row>
    <row r="37" spans="2:8" ht="15.75" customHeight="1">
      <c r="B37" s="27"/>
      <c r="C37" s="27"/>
      <c r="D37" s="27"/>
      <c r="E37" s="27"/>
      <c r="F37" s="27"/>
      <c r="G37" s="27"/>
      <c r="H37" s="27"/>
    </row>
    <row r="38" ht="15.75" customHeight="1"/>
    <row r="39" spans="1:2" ht="15.75" customHeight="1">
      <c r="A39" s="46" t="s">
        <v>144</v>
      </c>
      <c r="B39" s="26" t="s">
        <v>66</v>
      </c>
    </row>
    <row r="40" ht="15.75" customHeight="1"/>
    <row r="41" spans="2:8" ht="15.75" customHeight="1">
      <c r="B41" s="178" t="s">
        <v>216</v>
      </c>
      <c r="C41" s="179"/>
      <c r="D41" s="179"/>
      <c r="E41" s="179"/>
      <c r="F41" s="179"/>
      <c r="G41" s="179"/>
      <c r="H41" s="179"/>
    </row>
    <row r="42" spans="2:8" ht="15.75" customHeight="1">
      <c r="B42" s="179"/>
      <c r="C42" s="179"/>
      <c r="D42" s="179"/>
      <c r="E42" s="179"/>
      <c r="F42" s="179"/>
      <c r="G42" s="179"/>
      <c r="H42" s="179"/>
    </row>
    <row r="43" spans="2:8" ht="15.75" customHeight="1">
      <c r="B43" s="85"/>
      <c r="C43" s="85"/>
      <c r="D43" s="85"/>
      <c r="E43" s="85"/>
      <c r="F43" s="85"/>
      <c r="G43" s="85"/>
      <c r="H43" s="85"/>
    </row>
    <row r="44" ht="15.75" customHeight="1"/>
    <row r="45" spans="1:2" ht="15.75" customHeight="1">
      <c r="A45" s="46" t="s">
        <v>145</v>
      </c>
      <c r="B45" s="26" t="s">
        <v>67</v>
      </c>
    </row>
    <row r="46" ht="15.75" customHeight="1"/>
    <row r="47" spans="2:8" ht="15.75" customHeight="1">
      <c r="B47" s="184" t="s">
        <v>177</v>
      </c>
      <c r="C47" s="184"/>
      <c r="D47" s="184"/>
      <c r="E47" s="184"/>
      <c r="F47" s="184"/>
      <c r="G47" s="184"/>
      <c r="H47" s="184"/>
    </row>
    <row r="48" spans="2:8" ht="15.75" customHeight="1">
      <c r="B48" s="184"/>
      <c r="C48" s="184"/>
      <c r="D48" s="184"/>
      <c r="E48" s="184"/>
      <c r="F48" s="184"/>
      <c r="G48" s="184"/>
      <c r="H48" s="184"/>
    </row>
    <row r="49" spans="2:8" ht="15.75" customHeight="1">
      <c r="B49" s="27"/>
      <c r="C49" s="27"/>
      <c r="D49" s="27"/>
      <c r="E49" s="27"/>
      <c r="F49" s="27"/>
      <c r="G49" s="27"/>
      <c r="H49" s="27"/>
    </row>
    <row r="50" ht="15.75" customHeight="1" hidden="1"/>
    <row r="51" spans="1:2" ht="15.75" customHeight="1">
      <c r="A51" s="46" t="s">
        <v>146</v>
      </c>
      <c r="B51" s="26" t="s">
        <v>68</v>
      </c>
    </row>
    <row r="52" ht="15.75" customHeight="1"/>
    <row r="53" spans="2:8" ht="15.75" customHeight="1">
      <c r="B53" s="181" t="s">
        <v>265</v>
      </c>
      <c r="C53" s="175"/>
      <c r="D53" s="175"/>
      <c r="E53" s="175"/>
      <c r="F53" s="175"/>
      <c r="G53" s="175"/>
      <c r="H53" s="175"/>
    </row>
    <row r="54" spans="2:8" ht="15.75" customHeight="1">
      <c r="B54" s="175"/>
      <c r="C54" s="175"/>
      <c r="D54" s="175"/>
      <c r="E54" s="175"/>
      <c r="F54" s="175"/>
      <c r="G54" s="175"/>
      <c r="H54" s="175"/>
    </row>
    <row r="55" spans="2:8" ht="15.75" customHeight="1">
      <c r="B55" s="175"/>
      <c r="C55" s="175"/>
      <c r="D55" s="175"/>
      <c r="E55" s="175"/>
      <c r="F55" s="175"/>
      <c r="G55" s="175"/>
      <c r="H55" s="175"/>
    </row>
    <row r="56" spans="2:8" ht="15.75" customHeight="1">
      <c r="B56" s="159"/>
      <c r="C56" s="159"/>
      <c r="D56" s="159"/>
      <c r="E56" s="159"/>
      <c r="F56" s="159"/>
      <c r="G56" s="159"/>
      <c r="H56" s="159"/>
    </row>
    <row r="57" spans="2:8" ht="12.75">
      <c r="B57" s="147"/>
      <c r="C57" s="147"/>
      <c r="D57" s="147"/>
      <c r="E57" s="147"/>
      <c r="F57" s="147"/>
      <c r="G57" s="147"/>
      <c r="H57" s="147"/>
    </row>
    <row r="58" spans="1:2" ht="15.75" customHeight="1">
      <c r="A58" s="46" t="s">
        <v>147</v>
      </c>
      <c r="B58" s="26" t="s">
        <v>69</v>
      </c>
    </row>
    <row r="59" spans="1:2" ht="15.75" customHeight="1">
      <c r="A59" s="46"/>
      <c r="B59" s="26"/>
    </row>
    <row r="60" ht="15.75" customHeight="1">
      <c r="B60" s="20" t="s">
        <v>70</v>
      </c>
    </row>
    <row r="61" spans="4:8" ht="15.75" customHeight="1">
      <c r="D61" s="26"/>
      <c r="E61" s="39"/>
      <c r="F61" s="39"/>
      <c r="G61" s="39"/>
      <c r="H61" s="26"/>
    </row>
    <row r="62" spans="2:8" ht="15.75" customHeight="1">
      <c r="B62" s="44"/>
      <c r="C62" s="49" t="s">
        <v>49</v>
      </c>
      <c r="D62" s="39" t="s">
        <v>39</v>
      </c>
      <c r="E62" s="49" t="s">
        <v>37</v>
      </c>
      <c r="F62" s="49"/>
      <c r="G62" s="39"/>
      <c r="H62" s="82"/>
    </row>
    <row r="63" spans="2:8" ht="15.75" customHeight="1">
      <c r="B63" s="44"/>
      <c r="C63" s="50" t="s">
        <v>38</v>
      </c>
      <c r="D63" s="51" t="s">
        <v>40</v>
      </c>
      <c r="E63" s="52" t="s">
        <v>41</v>
      </c>
      <c r="F63" s="52" t="s">
        <v>95</v>
      </c>
      <c r="G63" s="52" t="s">
        <v>71</v>
      </c>
      <c r="H63" s="83" t="s">
        <v>42</v>
      </c>
    </row>
    <row r="64" spans="3:8" ht="15.75" customHeight="1">
      <c r="C64" s="49" t="s">
        <v>9</v>
      </c>
      <c r="D64" s="49" t="s">
        <v>9</v>
      </c>
      <c r="E64" s="49" t="s">
        <v>9</v>
      </c>
      <c r="F64" s="49" t="s">
        <v>9</v>
      </c>
      <c r="G64" s="49" t="s">
        <v>9</v>
      </c>
      <c r="H64" s="82" t="s">
        <v>9</v>
      </c>
    </row>
    <row r="65" spans="2:8" ht="15.75" customHeight="1">
      <c r="B65" s="53" t="s">
        <v>217</v>
      </c>
      <c r="C65" s="153"/>
      <c r="D65" s="154"/>
      <c r="E65" s="44"/>
      <c r="F65" s="44"/>
      <c r="G65" s="44"/>
      <c r="H65" s="81"/>
    </row>
    <row r="66" spans="2:8" ht="15.75" customHeight="1">
      <c r="B66" s="144" t="s">
        <v>249</v>
      </c>
      <c r="C66" s="153"/>
      <c r="D66" s="154"/>
      <c r="E66" s="44"/>
      <c r="F66" s="44"/>
      <c r="G66" s="44"/>
      <c r="H66" s="81"/>
    </row>
    <row r="67" spans="3:8" ht="15.75" customHeight="1" hidden="1">
      <c r="C67" s="153"/>
      <c r="D67" s="154"/>
      <c r="E67" s="44"/>
      <c r="F67" s="44"/>
      <c r="G67" s="44"/>
      <c r="H67" s="4"/>
    </row>
    <row r="68" spans="2:9" ht="15.75" customHeight="1">
      <c r="B68" s="26" t="s">
        <v>11</v>
      </c>
      <c r="I68" s="32"/>
    </row>
    <row r="69" spans="2:8" ht="15.75" customHeight="1">
      <c r="B69" s="44" t="s">
        <v>194</v>
      </c>
      <c r="C69" s="14">
        <v>50067</v>
      </c>
      <c r="D69" s="29">
        <v>2609</v>
      </c>
      <c r="E69" s="29">
        <v>3366</v>
      </c>
      <c r="F69" s="29">
        <v>4502</v>
      </c>
      <c r="G69" s="13">
        <v>0</v>
      </c>
      <c r="H69" s="29">
        <f>SUM(C69:G69)</f>
        <v>60544</v>
      </c>
    </row>
    <row r="70" spans="2:8" ht="15.75" customHeight="1">
      <c r="B70" s="44"/>
      <c r="C70" s="22"/>
      <c r="D70" s="22"/>
      <c r="E70" s="22"/>
      <c r="F70" s="22"/>
      <c r="G70" s="22"/>
      <c r="H70" s="22"/>
    </row>
    <row r="71" spans="2:8" ht="15.75" customHeight="1">
      <c r="B71" s="53" t="s">
        <v>237</v>
      </c>
      <c r="C71" s="22"/>
      <c r="D71" s="22"/>
      <c r="E71" s="22"/>
      <c r="F71" s="22"/>
      <c r="G71" s="22"/>
      <c r="H71" s="22"/>
    </row>
    <row r="72" spans="2:10" ht="15.75" customHeight="1">
      <c r="B72" s="20" t="s">
        <v>72</v>
      </c>
      <c r="C72" s="22">
        <f>+C69/H69*$H$72</f>
        <v>4028.911601479915</v>
      </c>
      <c r="D72" s="22">
        <f>+D69/$H$69*H72</f>
        <v>209.94727801268496</v>
      </c>
      <c r="E72" s="22">
        <f>+E69/H69*H72</f>
        <v>270.86337209302326</v>
      </c>
      <c r="F72" s="22">
        <v>362</v>
      </c>
      <c r="G72" s="22">
        <f>+G69/$H$69*$H$72</f>
        <v>0</v>
      </c>
      <c r="H72" s="14">
        <v>4872</v>
      </c>
      <c r="I72" s="32"/>
      <c r="J72" s="32"/>
    </row>
    <row r="73" spans="2:8" ht="15.75" customHeight="1">
      <c r="B73" s="44" t="s">
        <v>43</v>
      </c>
      <c r="C73" s="22"/>
      <c r="D73" s="22"/>
      <c r="E73" s="22"/>
      <c r="F73" s="22"/>
      <c r="G73" s="22"/>
      <c r="H73" s="14">
        <f>'IS'!F20</f>
        <v>29</v>
      </c>
    </row>
    <row r="74" spans="2:8" ht="15.75" customHeight="1">
      <c r="B74" s="44" t="s">
        <v>13</v>
      </c>
      <c r="C74" s="22"/>
      <c r="D74" s="22"/>
      <c r="E74" s="22"/>
      <c r="F74" s="22"/>
      <c r="G74" s="22"/>
      <c r="H74" s="23">
        <f>'IS'!F26</f>
        <v>-639</v>
      </c>
    </row>
    <row r="75" spans="2:8" ht="15.75" customHeight="1">
      <c r="B75" s="20" t="s">
        <v>103</v>
      </c>
      <c r="H75" s="4">
        <f>SUM(H72:H74)</f>
        <v>4262</v>
      </c>
    </row>
    <row r="76" spans="2:8" ht="15.75" customHeight="1">
      <c r="B76" s="44" t="s">
        <v>134</v>
      </c>
      <c r="C76" s="22"/>
      <c r="D76" s="22"/>
      <c r="E76" s="22"/>
      <c r="F76" s="22"/>
      <c r="G76" s="22"/>
      <c r="H76" s="22">
        <f>'IS'!F31</f>
        <v>-795</v>
      </c>
    </row>
    <row r="77" spans="2:8" ht="15.75" customHeight="1" thickBot="1">
      <c r="B77" s="20" t="s">
        <v>132</v>
      </c>
      <c r="C77" s="14"/>
      <c r="D77" s="14"/>
      <c r="E77" s="14"/>
      <c r="F77" s="14"/>
      <c r="G77" s="14"/>
      <c r="H77" s="31">
        <f>SUM(H75:H76)</f>
        <v>3467</v>
      </c>
    </row>
    <row r="78" spans="4:8" ht="15.75" customHeight="1" thickTop="1">
      <c r="D78" s="4"/>
      <c r="E78" s="14"/>
      <c r="F78" s="14"/>
      <c r="G78" s="14"/>
      <c r="H78" s="14"/>
    </row>
    <row r="79" spans="5:6" ht="15.75" customHeight="1">
      <c r="E79" s="32"/>
      <c r="F79" s="32"/>
    </row>
    <row r="80" spans="1:6" ht="15.75" customHeight="1">
      <c r="A80" s="46" t="s">
        <v>148</v>
      </c>
      <c r="B80" s="26" t="s">
        <v>22</v>
      </c>
      <c r="F80" s="32"/>
    </row>
    <row r="81" ht="15.75" customHeight="1"/>
    <row r="82" spans="2:8" ht="15.75" customHeight="1">
      <c r="B82" s="186" t="s">
        <v>218</v>
      </c>
      <c r="C82" s="186"/>
      <c r="D82" s="186"/>
      <c r="E82" s="186"/>
      <c r="F82" s="186"/>
      <c r="G82" s="186"/>
      <c r="H82" s="186"/>
    </row>
    <row r="83" spans="2:8" ht="15.75" customHeight="1">
      <c r="B83" s="186"/>
      <c r="C83" s="186"/>
      <c r="D83" s="186"/>
      <c r="E83" s="186"/>
      <c r="F83" s="186"/>
      <c r="G83" s="186"/>
      <c r="H83" s="186"/>
    </row>
    <row r="84" spans="2:8" ht="15.75" customHeight="1">
      <c r="B84" s="45"/>
      <c r="C84" s="45"/>
      <c r="D84" s="45"/>
      <c r="E84" s="45"/>
      <c r="F84" s="45"/>
      <c r="G84" s="45"/>
      <c r="H84" s="45"/>
    </row>
    <row r="85" spans="2:8" ht="15.75" customHeight="1">
      <c r="B85" s="27"/>
      <c r="C85" s="27"/>
      <c r="D85" s="27"/>
      <c r="E85" s="27"/>
      <c r="F85" s="27"/>
      <c r="G85" s="27"/>
      <c r="H85" s="27"/>
    </row>
    <row r="86" spans="1:2" ht="15.75" customHeight="1">
      <c r="A86" s="46" t="s">
        <v>149</v>
      </c>
      <c r="B86" s="26" t="s">
        <v>73</v>
      </c>
    </row>
    <row r="87" ht="15.75" customHeight="1"/>
    <row r="88" spans="2:8" ht="15.75" customHeight="1">
      <c r="B88" s="54" t="s">
        <v>131</v>
      </c>
      <c r="C88" s="2"/>
      <c r="D88" s="2"/>
      <c r="E88" s="2"/>
      <c r="F88" s="2"/>
      <c r="G88" s="2"/>
      <c r="H88" s="2"/>
    </row>
    <row r="89" spans="2:8" ht="15.75" customHeight="1">
      <c r="B89" s="54"/>
      <c r="C89" s="2"/>
      <c r="D89" s="2"/>
      <c r="E89" s="2"/>
      <c r="F89" s="2"/>
      <c r="G89" s="2"/>
      <c r="H89" s="2"/>
    </row>
    <row r="90" spans="2:8" ht="15.75" customHeight="1">
      <c r="B90" s="2"/>
      <c r="C90" s="2"/>
      <c r="D90" s="2"/>
      <c r="E90" s="2"/>
      <c r="F90" s="2"/>
      <c r="G90" s="2"/>
      <c r="H90" s="2"/>
    </row>
    <row r="91" spans="1:2" ht="15.75" customHeight="1">
      <c r="A91" s="46" t="s">
        <v>150</v>
      </c>
      <c r="B91" s="26" t="s">
        <v>186</v>
      </c>
    </row>
    <row r="92" ht="15.75" customHeight="1"/>
    <row r="93" spans="2:8" ht="15.75" customHeight="1">
      <c r="B93" s="180" t="s">
        <v>121</v>
      </c>
      <c r="C93" s="180"/>
      <c r="D93" s="180"/>
      <c r="E93" s="180"/>
      <c r="F93" s="180"/>
      <c r="G93" s="180"/>
      <c r="H93" s="180"/>
    </row>
    <row r="94" spans="2:8" ht="15.75" customHeight="1">
      <c r="B94" s="27"/>
      <c r="C94" s="27"/>
      <c r="D94" s="27"/>
      <c r="E94" s="27"/>
      <c r="F94" s="27"/>
      <c r="G94" s="27"/>
      <c r="H94" s="27"/>
    </row>
    <row r="95" spans="1:2" ht="15.75" customHeight="1">
      <c r="A95" s="46" t="s">
        <v>151</v>
      </c>
      <c r="B95" s="26" t="s">
        <v>187</v>
      </c>
    </row>
    <row r="96" ht="15.75" customHeight="1"/>
    <row r="97" spans="2:8" ht="15.75" customHeight="1">
      <c r="B97" s="184" t="s">
        <v>263</v>
      </c>
      <c r="C97" s="184"/>
      <c r="D97" s="184"/>
      <c r="E97" s="184"/>
      <c r="F97" s="184"/>
      <c r="G97" s="184"/>
      <c r="H97" s="184"/>
    </row>
    <row r="98" spans="2:8" ht="15.75" customHeight="1">
      <c r="B98" s="184"/>
      <c r="C98" s="184"/>
      <c r="D98" s="184"/>
      <c r="E98" s="184"/>
      <c r="F98" s="184"/>
      <c r="G98" s="184"/>
      <c r="H98" s="184"/>
    </row>
    <row r="99" spans="2:8" ht="15.75" customHeight="1">
      <c r="B99" s="43"/>
      <c r="C99" s="43"/>
      <c r="D99" s="43"/>
      <c r="E99" s="43"/>
      <c r="F99" s="43"/>
      <c r="G99" s="43"/>
      <c r="H99" s="43"/>
    </row>
    <row r="100" spans="2:8" ht="15.75" customHeight="1">
      <c r="B100" s="43"/>
      <c r="C100" s="43"/>
      <c r="D100" s="43"/>
      <c r="E100" s="43"/>
      <c r="F100" s="43"/>
      <c r="G100" s="43"/>
      <c r="H100" s="43"/>
    </row>
    <row r="101" spans="2:8" ht="15.75" customHeight="1" hidden="1">
      <c r="B101" s="43"/>
      <c r="C101" s="43"/>
      <c r="D101" s="43"/>
      <c r="E101" s="43"/>
      <c r="F101" s="43"/>
      <c r="G101" s="43"/>
      <c r="H101" s="43"/>
    </row>
    <row r="102" spans="2:8" ht="15.75" customHeight="1" hidden="1">
      <c r="B102" s="43"/>
      <c r="C102" s="43"/>
      <c r="D102" s="43"/>
      <c r="E102" s="43"/>
      <c r="F102" s="43"/>
      <c r="G102" s="43"/>
      <c r="H102" s="43"/>
    </row>
    <row r="103" spans="2:8" ht="15.75" customHeight="1" hidden="1">
      <c r="B103" s="43"/>
      <c r="C103" s="43"/>
      <c r="D103" s="43"/>
      <c r="E103" s="43"/>
      <c r="F103" s="43"/>
      <c r="G103" s="43"/>
      <c r="H103" s="43"/>
    </row>
    <row r="104" spans="2:8" ht="15.75" customHeight="1" hidden="1">
      <c r="B104" s="43"/>
      <c r="C104" s="43"/>
      <c r="D104" s="43"/>
      <c r="E104" s="43"/>
      <c r="F104" s="43"/>
      <c r="G104" s="43"/>
      <c r="H104" s="43"/>
    </row>
    <row r="105" ht="15.75" customHeight="1" hidden="1"/>
    <row r="106" ht="15.75" customHeight="1" hidden="1"/>
    <row r="107" spans="1:2" ht="15.75" customHeight="1">
      <c r="A107" s="46" t="s">
        <v>238</v>
      </c>
      <c r="B107" s="26" t="s">
        <v>74</v>
      </c>
    </row>
    <row r="108" spans="1:2" ht="15.75" customHeight="1">
      <c r="A108" s="46"/>
      <c r="B108" s="26"/>
    </row>
    <row r="109" spans="1:8" ht="15.75" customHeight="1">
      <c r="A109" s="46"/>
      <c r="B109" s="184" t="s">
        <v>261</v>
      </c>
      <c r="C109" s="185"/>
      <c r="D109" s="185"/>
      <c r="E109" s="185"/>
      <c r="F109" s="185"/>
      <c r="G109" s="185"/>
      <c r="H109" s="185"/>
    </row>
    <row r="110" spans="1:8" ht="15.75" customHeight="1">
      <c r="A110" s="46"/>
      <c r="B110" s="185"/>
      <c r="C110" s="185"/>
      <c r="D110" s="185"/>
      <c r="E110" s="185"/>
      <c r="F110" s="185"/>
      <c r="G110" s="185"/>
      <c r="H110" s="185"/>
    </row>
    <row r="111" spans="1:2" ht="15.75" customHeight="1" hidden="1">
      <c r="A111" s="46"/>
      <c r="B111" s="26"/>
    </row>
    <row r="112" ht="15.75" customHeight="1">
      <c r="H112" s="74" t="s">
        <v>107</v>
      </c>
    </row>
    <row r="113" ht="15.75" customHeight="1" hidden="1">
      <c r="H113" s="21"/>
    </row>
    <row r="114" spans="2:8" ht="15.75" customHeight="1" thickBot="1">
      <c r="B114" s="20" t="s">
        <v>91</v>
      </c>
      <c r="H114" s="155">
        <v>6691</v>
      </c>
    </row>
    <row r="115" spans="7:8" ht="15.75" customHeight="1" hidden="1" thickTop="1">
      <c r="G115" s="14"/>
      <c r="H115" s="21"/>
    </row>
    <row r="116" spans="7:8" ht="15.75" customHeight="1" hidden="1">
      <c r="G116" s="14"/>
      <c r="H116" s="21"/>
    </row>
    <row r="117" spans="7:8" ht="15.75" customHeight="1" hidden="1">
      <c r="G117" s="14"/>
      <c r="H117" s="21"/>
    </row>
    <row r="118" spans="7:8" ht="15.75" customHeight="1" hidden="1">
      <c r="G118" s="14"/>
      <c r="H118" s="21"/>
    </row>
    <row r="119" spans="7:8" ht="15.75" customHeight="1" hidden="1">
      <c r="G119" s="14"/>
      <c r="H119" s="21"/>
    </row>
    <row r="120" spans="7:8" ht="15.75" customHeight="1" thickTop="1">
      <c r="G120" s="14"/>
      <c r="H120" s="21"/>
    </row>
    <row r="121" spans="7:8" ht="15.75" customHeight="1">
      <c r="G121" s="14"/>
      <c r="H121" s="21"/>
    </row>
    <row r="122" spans="1:8" s="33" customFormat="1" ht="15.75" customHeight="1">
      <c r="A122" s="162" t="s">
        <v>140</v>
      </c>
      <c r="B122" s="162"/>
      <c r="C122" s="162"/>
      <c r="D122" s="162"/>
      <c r="E122" s="162"/>
      <c r="F122" s="162"/>
      <c r="G122" s="162"/>
      <c r="H122" s="162"/>
    </row>
    <row r="123" spans="1:8" s="33" customFormat="1" ht="15.75" customHeight="1">
      <c r="A123" s="162"/>
      <c r="B123" s="162"/>
      <c r="C123" s="162"/>
      <c r="D123" s="162"/>
      <c r="E123" s="162"/>
      <c r="F123" s="162"/>
      <c r="G123" s="162"/>
      <c r="H123" s="162"/>
    </row>
    <row r="124" s="33" customFormat="1" ht="15.75" customHeight="1">
      <c r="A124" s="56"/>
    </row>
    <row r="125" spans="1:2" ht="15.75" customHeight="1">
      <c r="A125" s="46" t="s">
        <v>25</v>
      </c>
      <c r="B125" s="26" t="s">
        <v>188</v>
      </c>
    </row>
    <row r="126" ht="15.75" customHeight="1"/>
    <row r="127" spans="2:8" ht="15.75" customHeight="1">
      <c r="B127" s="176" t="s">
        <v>256</v>
      </c>
      <c r="C127" s="177"/>
      <c r="D127" s="177"/>
      <c r="E127" s="177"/>
      <c r="F127" s="177"/>
      <c r="G127" s="177"/>
      <c r="H127" s="177"/>
    </row>
    <row r="128" spans="2:8" ht="15.75" customHeight="1">
      <c r="B128" s="177"/>
      <c r="C128" s="177"/>
      <c r="D128" s="177"/>
      <c r="E128" s="177"/>
      <c r="F128" s="177"/>
      <c r="G128" s="177"/>
      <c r="H128" s="177"/>
    </row>
    <row r="129" spans="2:8" ht="30" customHeight="1">
      <c r="B129" s="177"/>
      <c r="C129" s="177"/>
      <c r="D129" s="177"/>
      <c r="E129" s="177"/>
      <c r="F129" s="177"/>
      <c r="G129" s="177"/>
      <c r="H129" s="177"/>
    </row>
    <row r="130" spans="2:8" ht="15.75" customHeight="1" hidden="1">
      <c r="B130" s="177"/>
      <c r="C130" s="177"/>
      <c r="D130" s="177"/>
      <c r="E130" s="177"/>
      <c r="F130" s="177"/>
      <c r="G130" s="177"/>
      <c r="H130" s="177"/>
    </row>
    <row r="131" ht="15.75" customHeight="1"/>
    <row r="132" ht="15.75" customHeight="1"/>
    <row r="133" spans="1:2" ht="15.75" customHeight="1">
      <c r="A133" s="46" t="s">
        <v>26</v>
      </c>
      <c r="B133" s="26" t="s">
        <v>76</v>
      </c>
    </row>
    <row r="134" spans="1:2" ht="15.75" customHeight="1">
      <c r="A134" s="46"/>
      <c r="B134" s="26"/>
    </row>
    <row r="135" spans="1:6" ht="15.75" customHeight="1">
      <c r="A135" s="46"/>
      <c r="B135" s="6" t="s">
        <v>100</v>
      </c>
      <c r="C135" s="70"/>
      <c r="D135" s="70"/>
      <c r="E135" s="70"/>
      <c r="F135" s="70"/>
    </row>
    <row r="136" spans="1:6" ht="15.75" customHeight="1">
      <c r="A136" s="46"/>
      <c r="B136" s="6"/>
      <c r="C136" s="70"/>
      <c r="D136" s="70"/>
      <c r="E136" s="70"/>
      <c r="F136" s="70"/>
    </row>
    <row r="137" spans="1:8" s="59" customFormat="1" ht="15.75" customHeight="1">
      <c r="A137" s="69"/>
      <c r="B137" s="73"/>
      <c r="C137" s="73"/>
      <c r="D137" s="73"/>
      <c r="F137" s="74" t="s">
        <v>98</v>
      </c>
      <c r="G137" s="75"/>
      <c r="H137" s="74" t="s">
        <v>102</v>
      </c>
    </row>
    <row r="138" spans="1:8" s="33" customFormat="1" ht="15.75" customHeight="1">
      <c r="A138" s="71"/>
      <c r="B138" s="72"/>
      <c r="C138" s="72"/>
      <c r="D138" s="72"/>
      <c r="F138" s="76" t="s">
        <v>250</v>
      </c>
      <c r="G138" s="75"/>
      <c r="H138" s="76" t="s">
        <v>220</v>
      </c>
    </row>
    <row r="139" spans="1:8" s="33" customFormat="1" ht="15.75" customHeight="1">
      <c r="A139" s="71"/>
      <c r="B139" s="72"/>
      <c r="C139" s="72"/>
      <c r="D139" s="72"/>
      <c r="F139" s="74" t="s">
        <v>251</v>
      </c>
      <c r="G139" s="75"/>
      <c r="H139" s="74" t="s">
        <v>219</v>
      </c>
    </row>
    <row r="140" spans="1:8" s="33" customFormat="1" ht="15.75" customHeight="1">
      <c r="A140" s="71"/>
      <c r="B140" s="142"/>
      <c r="C140" s="142"/>
      <c r="D140" s="142"/>
      <c r="F140" s="156" t="s">
        <v>101</v>
      </c>
      <c r="G140" s="75"/>
      <c r="H140" s="156" t="s">
        <v>101</v>
      </c>
    </row>
    <row r="141" spans="1:8" s="33" customFormat="1" ht="15.75" customHeight="1">
      <c r="A141" s="71"/>
      <c r="B141" s="142"/>
      <c r="C141" s="142"/>
      <c r="D141" s="142"/>
      <c r="F141" s="142"/>
      <c r="H141" s="142"/>
    </row>
    <row r="142" spans="1:9" s="33" customFormat="1" ht="15.75" customHeight="1">
      <c r="A142" s="71"/>
      <c r="B142" s="173" t="s">
        <v>103</v>
      </c>
      <c r="C142" s="173"/>
      <c r="D142" s="142"/>
      <c r="F142" s="143">
        <f>'IS'!B29</f>
        <v>2683</v>
      </c>
      <c r="H142" s="143">
        <v>1579</v>
      </c>
      <c r="I142" s="140"/>
    </row>
    <row r="143" spans="1:9" s="33" customFormat="1" ht="15.75" customHeight="1">
      <c r="A143" s="71"/>
      <c r="B143" s="142" t="s">
        <v>132</v>
      </c>
      <c r="D143" s="142"/>
      <c r="F143" s="143">
        <f>'IS'!B33</f>
        <v>1968</v>
      </c>
      <c r="H143" s="143">
        <v>1499</v>
      </c>
      <c r="I143" s="140"/>
    </row>
    <row r="144" spans="1:8" s="33" customFormat="1" ht="13.5" customHeight="1">
      <c r="A144" s="56"/>
      <c r="B144" s="142"/>
      <c r="C144" s="142"/>
      <c r="D144" s="142"/>
      <c r="F144" s="143"/>
      <c r="H144" s="143"/>
    </row>
    <row r="145" spans="2:8" ht="15.75" customHeight="1">
      <c r="B145" s="171" t="s">
        <v>257</v>
      </c>
      <c r="C145" s="172"/>
      <c r="D145" s="172"/>
      <c r="E145" s="172"/>
      <c r="F145" s="172"/>
      <c r="G145" s="172"/>
      <c r="H145" s="172"/>
    </row>
    <row r="146" spans="2:8" ht="21" customHeight="1">
      <c r="B146" s="172"/>
      <c r="C146" s="172"/>
      <c r="D146" s="172"/>
      <c r="E146" s="172"/>
      <c r="F146" s="172"/>
      <c r="G146" s="172"/>
      <c r="H146" s="172"/>
    </row>
    <row r="147" spans="2:8" ht="15.75" customHeight="1">
      <c r="B147" s="85"/>
      <c r="C147" s="85"/>
      <c r="D147" s="85"/>
      <c r="E147" s="85"/>
      <c r="F147" s="85"/>
      <c r="G147" s="85"/>
      <c r="H147" s="85"/>
    </row>
    <row r="148" spans="2:8" ht="15.75" customHeight="1">
      <c r="B148" s="107"/>
      <c r="C148" s="107"/>
      <c r="D148" s="107"/>
      <c r="E148" s="107"/>
      <c r="F148" s="107"/>
      <c r="G148" s="107"/>
      <c r="H148" s="107"/>
    </row>
    <row r="149" spans="1:2" ht="15.75" customHeight="1">
      <c r="A149" s="46" t="s">
        <v>27</v>
      </c>
      <c r="B149" s="26" t="s">
        <v>3</v>
      </c>
    </row>
    <row r="150" ht="15.75" customHeight="1"/>
    <row r="151" spans="2:8" ht="15.75" customHeight="1">
      <c r="B151" s="174" t="s">
        <v>198</v>
      </c>
      <c r="C151" s="175"/>
      <c r="D151" s="175"/>
      <c r="E151" s="175"/>
      <c r="F151" s="175"/>
      <c r="G151" s="175"/>
      <c r="H151" s="175"/>
    </row>
    <row r="152" spans="2:8" ht="15.75" customHeight="1">
      <c r="B152" s="175"/>
      <c r="C152" s="175"/>
      <c r="D152" s="175"/>
      <c r="E152" s="175"/>
      <c r="F152" s="175"/>
      <c r="G152" s="175"/>
      <c r="H152" s="175"/>
    </row>
    <row r="153" spans="2:8" ht="15.75" customHeight="1">
      <c r="B153" s="175"/>
      <c r="C153" s="175"/>
      <c r="D153" s="175"/>
      <c r="E153" s="175"/>
      <c r="F153" s="175"/>
      <c r="G153" s="175"/>
      <c r="H153" s="175"/>
    </row>
    <row r="154" spans="2:8" ht="15.75" customHeight="1">
      <c r="B154" s="136"/>
      <c r="C154" s="136"/>
      <c r="D154" s="136"/>
      <c r="E154" s="136"/>
      <c r="F154" s="136"/>
      <c r="G154" s="136"/>
      <c r="H154" s="136"/>
    </row>
    <row r="155" spans="2:8" ht="15.75" customHeight="1">
      <c r="B155" s="105"/>
      <c r="C155" s="105"/>
      <c r="D155" s="108"/>
      <c r="E155" s="105"/>
      <c r="G155" s="105"/>
      <c r="H155" s="105"/>
    </row>
    <row r="156" spans="1:2" ht="15.75" customHeight="1">
      <c r="A156" s="46" t="s">
        <v>28</v>
      </c>
      <c r="B156" s="26" t="s">
        <v>129</v>
      </c>
    </row>
    <row r="157" spans="6:8" ht="15.75" customHeight="1">
      <c r="F157" s="39"/>
      <c r="G157" s="39"/>
      <c r="H157" s="39"/>
    </row>
    <row r="158" spans="1:8" ht="15.75" customHeight="1" hidden="1">
      <c r="A158" s="20"/>
      <c r="F158" s="39" t="s">
        <v>128</v>
      </c>
      <c r="H158" s="39" t="s">
        <v>125</v>
      </c>
    </row>
    <row r="159" spans="1:8" ht="15.75" customHeight="1" hidden="1">
      <c r="A159" s="20"/>
      <c r="F159" s="39" t="s">
        <v>9</v>
      </c>
      <c r="H159" s="39" t="s">
        <v>9</v>
      </c>
    </row>
    <row r="160" ht="15.75" customHeight="1" hidden="1">
      <c r="A160" s="20"/>
    </row>
    <row r="161" spans="2:8" ht="15.75" customHeight="1" hidden="1">
      <c r="B161" s="20" t="s">
        <v>104</v>
      </c>
      <c r="F161" s="4">
        <v>11834</v>
      </c>
      <c r="H161" s="4" t="e">
        <f>'IS'!F33-'IS'!#REF!</f>
        <v>#REF!</v>
      </c>
    </row>
    <row r="162" spans="2:8" ht="15.75" customHeight="1" hidden="1">
      <c r="B162" s="20" t="s">
        <v>126</v>
      </c>
      <c r="F162" s="5">
        <v>541</v>
      </c>
      <c r="H162" s="5" t="e">
        <f>'IS'!#REF!</f>
        <v>#REF!</v>
      </c>
    </row>
    <row r="163" spans="2:8" ht="15.75" customHeight="1" hidden="1" thickBot="1">
      <c r="B163" s="20" t="s">
        <v>127</v>
      </c>
      <c r="F163" s="30">
        <f>SUM(F161:F162)</f>
        <v>12375</v>
      </c>
      <c r="H163" s="30" t="e">
        <f>SUM(H161:H162)</f>
        <v>#REF!</v>
      </c>
    </row>
    <row r="164" spans="1:8" ht="15.75" customHeight="1" hidden="1" thickTop="1">
      <c r="A164" s="27"/>
      <c r="B164" s="27"/>
      <c r="C164" s="27"/>
      <c r="D164" s="27"/>
      <c r="E164" s="88"/>
      <c r="F164" s="57"/>
      <c r="G164" s="88"/>
      <c r="H164" s="27"/>
    </row>
    <row r="165" spans="1:8" ht="15.75" customHeight="1" hidden="1">
      <c r="A165" s="20"/>
      <c r="B165" s="182" t="s">
        <v>224</v>
      </c>
      <c r="C165" s="179"/>
      <c r="D165" s="179"/>
      <c r="E165" s="179"/>
      <c r="F165" s="179"/>
      <c r="G165" s="179"/>
      <c r="H165" s="179"/>
    </row>
    <row r="166" spans="1:8" ht="15.75" customHeight="1" hidden="1">
      <c r="A166" s="107"/>
      <c r="B166" s="179"/>
      <c r="C166" s="179"/>
      <c r="D166" s="179"/>
      <c r="E166" s="179"/>
      <c r="F166" s="179"/>
      <c r="G166" s="179"/>
      <c r="H166" s="179"/>
    </row>
    <row r="167" spans="1:8" ht="20.25" customHeight="1" hidden="1">
      <c r="A167" s="107"/>
      <c r="B167" s="179"/>
      <c r="C167" s="179"/>
      <c r="D167" s="179"/>
      <c r="E167" s="179"/>
      <c r="F167" s="179"/>
      <c r="G167" s="179"/>
      <c r="H167" s="179"/>
    </row>
    <row r="168" spans="2:8" ht="15.75" customHeight="1">
      <c r="B168" s="6" t="s">
        <v>130</v>
      </c>
      <c r="C168" s="27"/>
      <c r="D168" s="27"/>
      <c r="E168" s="27"/>
      <c r="F168" s="57"/>
      <c r="G168" s="57"/>
      <c r="H168" s="57"/>
    </row>
    <row r="169" spans="2:8" ht="15.75" customHeight="1">
      <c r="B169" s="6"/>
      <c r="C169" s="27"/>
      <c r="D169" s="27"/>
      <c r="E169" s="27"/>
      <c r="F169" s="57"/>
      <c r="G169" s="57"/>
      <c r="H169" s="57"/>
    </row>
    <row r="170" spans="2:8" ht="15.75" customHeight="1">
      <c r="B170" s="6"/>
      <c r="C170" s="27"/>
      <c r="D170" s="27"/>
      <c r="E170" s="27"/>
      <c r="F170" s="57"/>
      <c r="G170" s="57"/>
      <c r="H170" s="57"/>
    </row>
    <row r="171" spans="1:8" ht="15.75" customHeight="1">
      <c r="A171" s="46" t="s">
        <v>29</v>
      </c>
      <c r="B171" s="26" t="s">
        <v>200</v>
      </c>
      <c r="H171" s="39" t="s">
        <v>252</v>
      </c>
    </row>
    <row r="172" spans="6:8" ht="15.75" customHeight="1">
      <c r="F172" s="39" t="s">
        <v>98</v>
      </c>
      <c r="H172" s="39" t="s">
        <v>139</v>
      </c>
    </row>
    <row r="173" spans="6:8" ht="15.75" customHeight="1">
      <c r="F173" s="39" t="str">
        <f>'IS'!B11</f>
        <v>30.06.07</v>
      </c>
      <c r="H173" s="39" t="str">
        <f>F173</f>
        <v>30.06.07</v>
      </c>
    </row>
    <row r="174" spans="6:8" ht="15.75" customHeight="1">
      <c r="F174" s="39" t="s">
        <v>9</v>
      </c>
      <c r="H174" s="39" t="s">
        <v>9</v>
      </c>
    </row>
    <row r="175" ht="15.75" customHeight="1">
      <c r="B175" s="26" t="s">
        <v>77</v>
      </c>
    </row>
    <row r="176" spans="2:8" ht="15.75" customHeight="1">
      <c r="B176" s="20" t="s">
        <v>78</v>
      </c>
      <c r="F176" s="4">
        <v>372</v>
      </c>
      <c r="H176" s="34">
        <f>+F176+151</f>
        <v>523</v>
      </c>
    </row>
    <row r="177" spans="6:8" ht="15.75" customHeight="1">
      <c r="F177" s="29"/>
      <c r="G177" s="33"/>
      <c r="H177" s="29"/>
    </row>
    <row r="178" spans="2:8" ht="15.75" customHeight="1" hidden="1">
      <c r="B178" s="24"/>
      <c r="F178" s="34"/>
      <c r="H178" s="34"/>
    </row>
    <row r="179" spans="2:8" ht="15.75" customHeight="1">
      <c r="B179" s="26" t="s">
        <v>79</v>
      </c>
      <c r="F179" s="34"/>
      <c r="H179" s="34"/>
    </row>
    <row r="180" spans="2:8" ht="15.75" customHeight="1">
      <c r="B180" s="20" t="s">
        <v>80</v>
      </c>
      <c r="F180" s="34"/>
      <c r="H180" s="34"/>
    </row>
    <row r="181" spans="2:8" ht="15.75" customHeight="1">
      <c r="B181" s="20" t="s">
        <v>78</v>
      </c>
      <c r="F181" s="34">
        <v>343</v>
      </c>
      <c r="H181" s="34">
        <f>+F181+-71</f>
        <v>272</v>
      </c>
    </row>
    <row r="182" spans="6:8" ht="15.75" customHeight="1">
      <c r="F182" s="5"/>
      <c r="H182" s="5"/>
    </row>
    <row r="183" spans="2:8" ht="15.75" customHeight="1" thickBot="1">
      <c r="B183" s="20" t="s">
        <v>264</v>
      </c>
      <c r="F183" s="31">
        <f>SUM(F176:F182)</f>
        <v>715</v>
      </c>
      <c r="H183" s="31">
        <f>SUM(H176:H182)</f>
        <v>795</v>
      </c>
    </row>
    <row r="184" ht="15.75" customHeight="1" thickTop="1"/>
    <row r="185" spans="1:9" s="139" customFormat="1" ht="15.75" customHeight="1">
      <c r="A185" s="138"/>
      <c r="B185" s="174" t="s">
        <v>223</v>
      </c>
      <c r="C185" s="174"/>
      <c r="D185" s="174"/>
      <c r="E185" s="174"/>
      <c r="F185" s="174"/>
      <c r="G185" s="174"/>
      <c r="H185" s="174"/>
      <c r="I185" s="141"/>
    </row>
    <row r="186" spans="1:9" s="139" customFormat="1" ht="14.25" customHeight="1">
      <c r="A186" s="138"/>
      <c r="B186" s="174"/>
      <c r="C186" s="174"/>
      <c r="D186" s="174"/>
      <c r="E186" s="174"/>
      <c r="F186" s="174"/>
      <c r="G186" s="174"/>
      <c r="H186" s="174"/>
      <c r="I186" s="141"/>
    </row>
    <row r="187" spans="2:8" ht="15.75" customHeight="1">
      <c r="B187" s="158"/>
      <c r="C187" s="158"/>
      <c r="D187" s="158"/>
      <c r="E187" s="158"/>
      <c r="F187" s="158"/>
      <c r="G187" s="158"/>
      <c r="H187" s="158"/>
    </row>
    <row r="188" spans="5:8" ht="15.75" customHeight="1">
      <c r="E188" s="35"/>
      <c r="F188" s="34"/>
      <c r="G188" s="35"/>
      <c r="H188" s="35"/>
    </row>
    <row r="189" spans="1:2" ht="15.75" customHeight="1">
      <c r="A189" s="46" t="s">
        <v>30</v>
      </c>
      <c r="B189" s="26" t="s">
        <v>81</v>
      </c>
    </row>
    <row r="190" ht="12" customHeight="1"/>
    <row r="191" ht="15.75" customHeight="1">
      <c r="B191" s="20" t="s">
        <v>122</v>
      </c>
    </row>
    <row r="192" ht="15.75" customHeight="1"/>
    <row r="193" ht="15.75" customHeight="1"/>
    <row r="194" spans="1:2" ht="15.75" customHeight="1">
      <c r="A194" s="46" t="s">
        <v>31</v>
      </c>
      <c r="B194" s="26" t="s">
        <v>82</v>
      </c>
    </row>
    <row r="195" ht="15.75" customHeight="1"/>
    <row r="196" spans="2:8" ht="15.75" customHeight="1">
      <c r="B196" s="191" t="s">
        <v>123</v>
      </c>
      <c r="C196" s="192"/>
      <c r="D196" s="192"/>
      <c r="E196" s="192"/>
      <c r="F196" s="192"/>
      <c r="G196" s="192"/>
      <c r="H196" s="192"/>
    </row>
    <row r="197" spans="2:8" ht="15.75" customHeight="1">
      <c r="B197" s="192"/>
      <c r="C197" s="192"/>
      <c r="D197" s="192"/>
      <c r="E197" s="192"/>
      <c r="F197" s="192"/>
      <c r="G197" s="192"/>
      <c r="H197" s="192"/>
    </row>
    <row r="198" spans="2:8" ht="15.75" customHeight="1">
      <c r="B198" s="109"/>
      <c r="C198" s="109"/>
      <c r="D198" s="109"/>
      <c r="E198" s="109"/>
      <c r="F198" s="109"/>
      <c r="G198" s="109"/>
      <c r="H198" s="109"/>
    </row>
    <row r="199" ht="15.75" customHeight="1"/>
    <row r="200" ht="15.75" customHeight="1"/>
    <row r="201" spans="1:2" ht="15.75" customHeight="1">
      <c r="A201" s="46" t="s">
        <v>32</v>
      </c>
      <c r="B201" s="26" t="s">
        <v>83</v>
      </c>
    </row>
    <row r="202" spans="1:2" ht="15.75" customHeight="1">
      <c r="A202" s="46"/>
      <c r="B202" s="26"/>
    </row>
    <row r="203" spans="1:8" ht="15.75" customHeight="1">
      <c r="A203" s="46"/>
      <c r="B203" s="182" t="s">
        <v>222</v>
      </c>
      <c r="C203" s="179"/>
      <c r="D203" s="179"/>
      <c r="E203" s="179"/>
      <c r="F203" s="179"/>
      <c r="G203" s="179"/>
      <c r="H203" s="179"/>
    </row>
    <row r="204" spans="1:8" ht="15.75" customHeight="1">
      <c r="A204" s="46"/>
      <c r="B204" s="179"/>
      <c r="C204" s="179"/>
      <c r="D204" s="179"/>
      <c r="E204" s="179"/>
      <c r="F204" s="179"/>
      <c r="G204" s="179"/>
      <c r="H204" s="179"/>
    </row>
    <row r="205" spans="1:8" ht="15.75" customHeight="1">
      <c r="A205" s="46"/>
      <c r="B205" s="28"/>
      <c r="C205" s="137"/>
      <c r="D205" s="137"/>
      <c r="E205" s="137"/>
      <c r="F205" s="137"/>
      <c r="G205" s="137"/>
      <c r="H205" s="137"/>
    </row>
    <row r="206" spans="1:8" ht="15.75" customHeight="1">
      <c r="A206" s="46"/>
      <c r="B206" s="28"/>
      <c r="C206" s="137"/>
      <c r="D206" s="137"/>
      <c r="E206" s="137"/>
      <c r="F206" s="137"/>
      <c r="G206" s="137"/>
      <c r="H206" s="137"/>
    </row>
    <row r="207" spans="1:5" ht="15.75" customHeight="1">
      <c r="A207" s="46" t="s">
        <v>84</v>
      </c>
      <c r="B207" s="58" t="s">
        <v>201</v>
      </c>
      <c r="E207" s="26"/>
    </row>
    <row r="208" spans="1:2" ht="15.75" customHeight="1">
      <c r="A208" s="46"/>
      <c r="B208" s="26"/>
    </row>
    <row r="209" spans="1:7" ht="15.75" customHeight="1">
      <c r="A209" s="46"/>
      <c r="B209" s="33" t="s">
        <v>253</v>
      </c>
      <c r="C209" s="33"/>
      <c r="D209" s="33"/>
      <c r="E209" s="33"/>
      <c r="F209" s="33"/>
      <c r="G209" s="33"/>
    </row>
    <row r="210" spans="1:7" ht="15.75" customHeight="1" hidden="1">
      <c r="A210" s="46"/>
      <c r="B210" s="33"/>
      <c r="C210" s="33"/>
      <c r="D210" s="33"/>
      <c r="E210" s="33"/>
      <c r="F210" s="33"/>
      <c r="G210" s="33"/>
    </row>
    <row r="211" spans="2:8" ht="15.75" customHeight="1">
      <c r="B211" s="33"/>
      <c r="C211" s="33"/>
      <c r="D211" s="33"/>
      <c r="F211" s="59" t="s">
        <v>33</v>
      </c>
      <c r="G211" s="59" t="s">
        <v>85</v>
      </c>
      <c r="H211" s="39" t="s">
        <v>6</v>
      </c>
    </row>
    <row r="212" spans="2:8" ht="15.75" customHeight="1">
      <c r="B212" s="33"/>
      <c r="C212" s="33"/>
      <c r="D212" s="33"/>
      <c r="F212" s="59" t="s">
        <v>9</v>
      </c>
      <c r="G212" s="59" t="s">
        <v>9</v>
      </c>
      <c r="H212" s="39" t="s">
        <v>9</v>
      </c>
    </row>
    <row r="213" spans="2:8" ht="15.75" customHeight="1">
      <c r="B213" s="60" t="s">
        <v>86</v>
      </c>
      <c r="C213" s="33"/>
      <c r="D213" s="33"/>
      <c r="F213" s="33"/>
      <c r="G213" s="33"/>
      <c r="H213" s="21"/>
    </row>
    <row r="214" spans="2:8" ht="15.75" customHeight="1">
      <c r="B214" s="20" t="s">
        <v>46</v>
      </c>
      <c r="F214" s="4">
        <v>3539</v>
      </c>
      <c r="G214" s="4">
        <v>0</v>
      </c>
      <c r="H214" s="4">
        <f aca="true" t="shared" si="0" ref="H214:H219">SUM(F214:G214)</f>
        <v>3539</v>
      </c>
    </row>
    <row r="215" spans="2:8" ht="15.75" customHeight="1">
      <c r="B215" s="33" t="s">
        <v>202</v>
      </c>
      <c r="C215" s="33"/>
      <c r="D215" s="33"/>
      <c r="F215" s="29">
        <v>22186</v>
      </c>
      <c r="G215" s="29">
        <v>0</v>
      </c>
      <c r="H215" s="22">
        <f t="shared" si="0"/>
        <v>22186</v>
      </c>
    </row>
    <row r="216" spans="2:8" ht="15.75" customHeight="1" hidden="1">
      <c r="B216" s="20" t="s">
        <v>48</v>
      </c>
      <c r="C216" s="33"/>
      <c r="D216" s="33"/>
      <c r="F216" s="4"/>
      <c r="G216" s="4">
        <v>0</v>
      </c>
      <c r="H216" s="4">
        <f t="shared" si="0"/>
        <v>0</v>
      </c>
    </row>
    <row r="217" spans="2:8" ht="15.75" customHeight="1" hidden="1">
      <c r="B217" s="20" t="s">
        <v>108</v>
      </c>
      <c r="C217" s="33"/>
      <c r="D217" s="33"/>
      <c r="F217" s="4"/>
      <c r="G217" s="4">
        <v>0</v>
      </c>
      <c r="H217" s="4">
        <f t="shared" si="0"/>
        <v>0</v>
      </c>
    </row>
    <row r="218" spans="2:8" ht="15.75" customHeight="1">
      <c r="B218" s="33" t="s">
        <v>115</v>
      </c>
      <c r="C218" s="33"/>
      <c r="D218" s="33"/>
      <c r="F218" s="29">
        <v>2702</v>
      </c>
      <c r="G218" s="29">
        <v>0</v>
      </c>
      <c r="H218" s="22">
        <f t="shared" si="0"/>
        <v>2702</v>
      </c>
    </row>
    <row r="219" spans="2:8" ht="15.75" customHeight="1">
      <c r="B219" s="33"/>
      <c r="C219" s="33"/>
      <c r="D219" s="33"/>
      <c r="F219" s="25">
        <f>SUM(F214:F218)</f>
        <v>28427</v>
      </c>
      <c r="G219" s="25">
        <f>SUM(G214:G218)</f>
        <v>0</v>
      </c>
      <c r="H219" s="25">
        <f t="shared" si="0"/>
        <v>28427</v>
      </c>
    </row>
    <row r="220" spans="2:8" ht="15.75" customHeight="1">
      <c r="B220" s="33"/>
      <c r="C220" s="33"/>
      <c r="D220" s="33"/>
      <c r="F220" s="29"/>
      <c r="G220" s="29"/>
      <c r="H220" s="29"/>
    </row>
    <row r="221" spans="2:8" ht="15.75" customHeight="1">
      <c r="B221" s="60" t="s">
        <v>4</v>
      </c>
      <c r="C221" s="33"/>
      <c r="D221" s="33"/>
      <c r="E221" s="29"/>
      <c r="F221" s="29"/>
      <c r="G221" s="61"/>
      <c r="H221" s="61"/>
    </row>
    <row r="222" spans="2:8" ht="15.75" customHeight="1" hidden="1">
      <c r="B222" s="20" t="s">
        <v>108</v>
      </c>
      <c r="C222" s="33"/>
      <c r="D222" s="33"/>
      <c r="E222" s="29"/>
      <c r="F222" s="29">
        <v>0</v>
      </c>
      <c r="G222" s="61">
        <v>0</v>
      </c>
      <c r="H222" s="61">
        <f>SUM(F222:G222)</f>
        <v>0</v>
      </c>
    </row>
    <row r="223" spans="2:8" ht="15.75" customHeight="1">
      <c r="B223" s="20" t="s">
        <v>115</v>
      </c>
      <c r="C223" s="33"/>
      <c r="D223" s="33"/>
      <c r="E223" s="29"/>
      <c r="F223" s="29">
        <f>+'BS'!B35</f>
        <v>4359</v>
      </c>
      <c r="G223" s="61">
        <v>0</v>
      </c>
      <c r="H223" s="14">
        <f>SUM(F223:G223)</f>
        <v>4359</v>
      </c>
    </row>
    <row r="224" spans="3:8" ht="15.75" customHeight="1">
      <c r="C224" s="33"/>
      <c r="D224" s="33"/>
      <c r="E224" s="29"/>
      <c r="F224" s="29"/>
      <c r="G224" s="61"/>
      <c r="H224" s="61"/>
    </row>
    <row r="225" spans="2:8" ht="15.75" customHeight="1" thickBot="1">
      <c r="B225" s="58" t="s">
        <v>92</v>
      </c>
      <c r="C225" s="33"/>
      <c r="D225" s="33"/>
      <c r="E225" s="29"/>
      <c r="F225" s="30">
        <f>+F219+F222+F223</f>
        <v>32786</v>
      </c>
      <c r="G225" s="30">
        <f>+G219+G222</f>
        <v>0</v>
      </c>
      <c r="H225" s="30">
        <f>+H219+H222+H223</f>
        <v>32786</v>
      </c>
    </row>
    <row r="226" spans="2:8" ht="15.75" customHeight="1" thickTop="1">
      <c r="B226" s="58"/>
      <c r="C226" s="33"/>
      <c r="D226" s="33"/>
      <c r="E226" s="29"/>
      <c r="F226" s="29"/>
      <c r="G226" s="29"/>
      <c r="H226" s="29"/>
    </row>
    <row r="227" spans="2:8" ht="15.75" customHeight="1" hidden="1">
      <c r="B227" s="33"/>
      <c r="C227" s="33"/>
      <c r="D227" s="33"/>
      <c r="E227" s="29"/>
      <c r="F227" s="29"/>
      <c r="G227" s="61"/>
      <c r="H227" s="61"/>
    </row>
    <row r="228" spans="2:8" ht="15.75" customHeight="1" hidden="1">
      <c r="B228" s="33"/>
      <c r="C228" s="33"/>
      <c r="D228" s="33"/>
      <c r="E228" s="29"/>
      <c r="F228" s="29"/>
      <c r="G228" s="61"/>
      <c r="H228" s="61"/>
    </row>
    <row r="229" spans="2:8" ht="15.75" customHeight="1" hidden="1">
      <c r="B229" s="33" t="s">
        <v>116</v>
      </c>
      <c r="C229" s="33"/>
      <c r="D229" s="33"/>
      <c r="E229" s="29"/>
      <c r="F229" s="29"/>
      <c r="G229" s="61"/>
      <c r="H229" s="61"/>
    </row>
    <row r="230" spans="2:7" ht="15.75" customHeight="1" hidden="1">
      <c r="B230" s="110"/>
      <c r="C230" s="33"/>
      <c r="D230" s="33"/>
      <c r="E230" s="33"/>
      <c r="F230" s="33"/>
      <c r="G230" s="33"/>
    </row>
    <row r="231" spans="2:8" ht="15.75" customHeight="1" hidden="1">
      <c r="B231" s="33"/>
      <c r="C231" s="33"/>
      <c r="D231" s="33"/>
      <c r="F231" s="59" t="s">
        <v>33</v>
      </c>
      <c r="G231" s="59" t="s">
        <v>85</v>
      </c>
      <c r="H231" s="39" t="s">
        <v>6</v>
      </c>
    </row>
    <row r="232" spans="2:8" ht="15.75" customHeight="1" hidden="1">
      <c r="B232" s="33"/>
      <c r="C232" s="33"/>
      <c r="D232" s="33"/>
      <c r="F232" s="59" t="s">
        <v>117</v>
      </c>
      <c r="G232" s="59" t="s">
        <v>117</v>
      </c>
      <c r="H232" s="39" t="s">
        <v>117</v>
      </c>
    </row>
    <row r="233" spans="2:8" ht="15.75" customHeight="1" hidden="1">
      <c r="B233" s="60" t="s">
        <v>86</v>
      </c>
      <c r="C233" s="33"/>
      <c r="D233" s="33"/>
      <c r="F233" s="33"/>
      <c r="G233" s="33"/>
      <c r="H233" s="21"/>
    </row>
    <row r="234" spans="2:8" ht="15.75" customHeight="1" hidden="1">
      <c r="B234" s="33" t="s">
        <v>47</v>
      </c>
      <c r="C234" s="33"/>
      <c r="D234" s="33"/>
      <c r="F234" s="29">
        <v>0</v>
      </c>
      <c r="G234" s="29">
        <v>0</v>
      </c>
      <c r="H234" s="22">
        <f>SUM(F234:G234)</f>
        <v>0</v>
      </c>
    </row>
    <row r="235" spans="2:8" ht="15.75" customHeight="1" hidden="1">
      <c r="B235" s="33"/>
      <c r="C235" s="33"/>
      <c r="D235" s="33"/>
      <c r="F235" s="25">
        <f>SUM(F234:F234)</f>
        <v>0</v>
      </c>
      <c r="G235" s="25">
        <f>SUM(G234:G234)</f>
        <v>0</v>
      </c>
      <c r="H235" s="25">
        <f>SUM(F235:G235)</f>
        <v>0</v>
      </c>
    </row>
    <row r="236" spans="2:8" ht="15.75" customHeight="1">
      <c r="B236" s="58"/>
      <c r="C236" s="33"/>
      <c r="D236" s="33"/>
      <c r="E236" s="29"/>
      <c r="F236" s="29"/>
      <c r="G236" s="29"/>
      <c r="H236" s="29"/>
    </row>
    <row r="237" spans="1:4" ht="15.75" customHeight="1">
      <c r="A237" s="46" t="s">
        <v>87</v>
      </c>
      <c r="B237" s="58" t="s">
        <v>34</v>
      </c>
      <c r="C237" s="33"/>
      <c r="D237" s="33"/>
    </row>
    <row r="238" ht="15.75" customHeight="1"/>
    <row r="239" spans="2:8" ht="15.75" customHeight="1">
      <c r="B239" s="160" t="s">
        <v>178</v>
      </c>
      <c r="C239" s="160"/>
      <c r="D239" s="160"/>
      <c r="E239" s="160"/>
      <c r="F239" s="160"/>
      <c r="G239" s="160"/>
      <c r="H239" s="160"/>
    </row>
    <row r="240" spans="2:8" ht="15.75" customHeight="1">
      <c r="B240" s="160"/>
      <c r="C240" s="160"/>
      <c r="D240" s="160"/>
      <c r="E240" s="160"/>
      <c r="F240" s="160"/>
      <c r="G240" s="160"/>
      <c r="H240" s="160"/>
    </row>
    <row r="241" spans="2:8" ht="15.75" customHeight="1">
      <c r="B241" s="28"/>
      <c r="C241" s="28"/>
      <c r="D241" s="28"/>
      <c r="E241" s="28"/>
      <c r="F241" s="28"/>
      <c r="G241" s="28"/>
      <c r="H241" s="28"/>
    </row>
    <row r="242" ht="15.75" customHeight="1"/>
    <row r="243" spans="1:8" ht="15.75" customHeight="1">
      <c r="A243" s="46" t="s">
        <v>35</v>
      </c>
      <c r="B243" s="26" t="s">
        <v>88</v>
      </c>
      <c r="G243" s="21"/>
      <c r="H243" s="59"/>
    </row>
    <row r="244" ht="15.75" customHeight="1">
      <c r="H244" s="84"/>
    </row>
    <row r="245" spans="2:8" ht="15.75" customHeight="1">
      <c r="B245" s="184" t="s">
        <v>189</v>
      </c>
      <c r="C245" s="185"/>
      <c r="D245" s="185"/>
      <c r="E245" s="185"/>
      <c r="F245" s="185"/>
      <c r="G245" s="185"/>
      <c r="H245" s="185"/>
    </row>
    <row r="246" spans="2:8" ht="15.75" customHeight="1">
      <c r="B246" s="185"/>
      <c r="C246" s="185"/>
      <c r="D246" s="185"/>
      <c r="E246" s="185"/>
      <c r="F246" s="185"/>
      <c r="G246" s="185"/>
      <c r="H246" s="185"/>
    </row>
    <row r="247" spans="2:8" ht="15.75" customHeight="1">
      <c r="B247" s="136"/>
      <c r="C247" s="136"/>
      <c r="D247" s="136"/>
      <c r="E247" s="136"/>
      <c r="F247" s="136"/>
      <c r="G247" s="136"/>
      <c r="H247" s="136"/>
    </row>
    <row r="248" spans="2:8" ht="15.75" customHeight="1">
      <c r="B248" s="148"/>
      <c r="C248" s="148"/>
      <c r="D248" s="148"/>
      <c r="E248" s="148"/>
      <c r="F248" s="148"/>
      <c r="G248" s="148"/>
      <c r="H248" s="148"/>
    </row>
    <row r="249" spans="2:8" ht="15.75" customHeight="1">
      <c r="B249" s="148"/>
      <c r="C249" s="148"/>
      <c r="D249" s="148"/>
      <c r="E249" s="148"/>
      <c r="F249" s="148"/>
      <c r="G249" s="148"/>
      <c r="H249" s="148"/>
    </row>
    <row r="250" spans="2:8" ht="15.75" customHeight="1">
      <c r="B250" s="148"/>
      <c r="C250" s="148"/>
      <c r="D250" s="148"/>
      <c r="E250" s="148"/>
      <c r="F250" s="148"/>
      <c r="G250" s="148"/>
      <c r="H250" s="148"/>
    </row>
    <row r="251" spans="2:8" ht="15.75" customHeight="1">
      <c r="B251" s="148"/>
      <c r="C251" s="148"/>
      <c r="D251" s="148"/>
      <c r="E251" s="148"/>
      <c r="F251" s="148"/>
      <c r="G251" s="148"/>
      <c r="H251" s="148"/>
    </row>
    <row r="252" spans="2:8" ht="15.75" customHeight="1">
      <c r="B252" s="148"/>
      <c r="C252" s="148"/>
      <c r="D252" s="148"/>
      <c r="E252" s="148"/>
      <c r="F252" s="148"/>
      <c r="G252" s="148"/>
      <c r="H252" s="148"/>
    </row>
    <row r="253" spans="2:8" ht="15.75" customHeight="1">
      <c r="B253" s="148"/>
      <c r="C253" s="148"/>
      <c r="D253" s="148"/>
      <c r="E253" s="148"/>
      <c r="F253" s="148"/>
      <c r="G253" s="148"/>
      <c r="H253" s="148"/>
    </row>
    <row r="254" spans="2:8" ht="15.75" customHeight="1">
      <c r="B254" s="148"/>
      <c r="C254" s="148"/>
      <c r="D254" s="148"/>
      <c r="E254" s="148"/>
      <c r="F254" s="148"/>
      <c r="G254" s="148"/>
      <c r="H254" s="148"/>
    </row>
    <row r="255" spans="2:8" ht="15.75" customHeight="1">
      <c r="B255" s="148"/>
      <c r="C255" s="148"/>
      <c r="D255" s="148"/>
      <c r="E255" s="148"/>
      <c r="F255" s="148"/>
      <c r="G255" s="148"/>
      <c r="H255" s="148"/>
    </row>
    <row r="256" spans="2:8" ht="15.75" customHeight="1">
      <c r="B256" s="148"/>
      <c r="C256" s="148"/>
      <c r="D256" s="148"/>
      <c r="E256" s="148"/>
      <c r="F256" s="148"/>
      <c r="G256" s="148"/>
      <c r="H256" s="148"/>
    </row>
    <row r="257" spans="2:8" ht="15.75" customHeight="1">
      <c r="B257" s="148"/>
      <c r="C257" s="148"/>
      <c r="D257" s="148"/>
      <c r="E257" s="148"/>
      <c r="F257" s="148"/>
      <c r="G257" s="148"/>
      <c r="H257" s="148"/>
    </row>
    <row r="258" spans="1:8" ht="15.75" customHeight="1">
      <c r="A258" s="46" t="s">
        <v>36</v>
      </c>
      <c r="B258" s="26" t="s">
        <v>89</v>
      </c>
      <c r="H258" s="33"/>
    </row>
    <row r="259" spans="1:8" ht="12.75" customHeight="1">
      <c r="A259" s="46"/>
      <c r="B259" s="26"/>
      <c r="H259" s="33"/>
    </row>
    <row r="260" spans="1:8" ht="12.75" customHeight="1">
      <c r="A260" s="46"/>
      <c r="B260" s="20" t="s">
        <v>203</v>
      </c>
      <c r="H260" s="78"/>
    </row>
    <row r="261" spans="1:8" ht="12.75" customHeight="1">
      <c r="A261" s="46"/>
      <c r="H261" s="78"/>
    </row>
    <row r="262" spans="1:8" ht="12.75" customHeight="1">
      <c r="A262" s="46"/>
      <c r="G262" s="66" t="s">
        <v>119</v>
      </c>
      <c r="H262" s="39" t="s">
        <v>58</v>
      </c>
    </row>
    <row r="263" spans="1:8" ht="12.75" customHeight="1">
      <c r="A263" s="46"/>
      <c r="B263" s="26"/>
      <c r="G263" s="39" t="s">
        <v>120</v>
      </c>
      <c r="H263" s="39" t="s">
        <v>204</v>
      </c>
    </row>
    <row r="264" spans="1:8" ht="12.75" customHeight="1">
      <c r="A264" s="46"/>
      <c r="B264" s="26"/>
      <c r="G264" s="39" t="s">
        <v>50</v>
      </c>
      <c r="H264" s="39" t="s">
        <v>51</v>
      </c>
    </row>
    <row r="265" spans="7:8" ht="12.75" customHeight="1">
      <c r="G265" s="39" t="str">
        <f>'IS'!B11</f>
        <v>30.06.07</v>
      </c>
      <c r="H265" s="39" t="str">
        <f>G265</f>
        <v>30.06.07</v>
      </c>
    </row>
    <row r="266" spans="7:8" ht="12.75" customHeight="1">
      <c r="G266" s="55"/>
      <c r="H266" s="55"/>
    </row>
    <row r="267" spans="2:8" ht="12.75" customHeight="1">
      <c r="B267" s="20" t="s">
        <v>233</v>
      </c>
      <c r="G267" s="77">
        <f>'IS'!B33</f>
        <v>1968</v>
      </c>
      <c r="H267" s="77">
        <f>'IS'!F33</f>
        <v>3467</v>
      </c>
    </row>
    <row r="268" spans="7:8" ht="12.75" customHeight="1">
      <c r="G268" s="78"/>
      <c r="H268" s="78"/>
    </row>
    <row r="269" spans="2:8" ht="12.75" customHeight="1">
      <c r="B269" s="20" t="s">
        <v>118</v>
      </c>
      <c r="G269" s="77">
        <v>240000</v>
      </c>
      <c r="H269" s="77">
        <v>240000</v>
      </c>
    </row>
    <row r="270" spans="7:8" ht="12.75" customHeight="1">
      <c r="G270" s="78"/>
      <c r="H270" s="78"/>
    </row>
    <row r="271" spans="2:6" ht="12.75" customHeight="1">
      <c r="B271" s="189" t="s">
        <v>93</v>
      </c>
      <c r="C271" s="190"/>
      <c r="D271" s="190"/>
      <c r="E271" s="190"/>
      <c r="F271" s="190"/>
    </row>
    <row r="272" spans="2:8" ht="12.75" customHeight="1" thickBot="1">
      <c r="B272" s="190"/>
      <c r="C272" s="190"/>
      <c r="D272" s="190"/>
      <c r="E272" s="190"/>
      <c r="F272" s="190"/>
      <c r="G272" s="157">
        <f>+G267/G269*100</f>
        <v>0.8200000000000001</v>
      </c>
      <c r="H272" s="157">
        <f>+H267/H269*100</f>
        <v>1.4445833333333333</v>
      </c>
    </row>
    <row r="273" spans="5:8" ht="12.75" customHeight="1" thickTop="1">
      <c r="E273" s="78"/>
      <c r="F273" s="34"/>
      <c r="G273" s="78"/>
      <c r="H273" s="55"/>
    </row>
    <row r="274" spans="2:8" ht="12.75" customHeight="1">
      <c r="B274" s="187" t="s">
        <v>221</v>
      </c>
      <c r="C274" s="188"/>
      <c r="D274" s="188"/>
      <c r="E274" s="188"/>
      <c r="F274" s="188"/>
      <c r="G274" s="188"/>
      <c r="H274" s="188"/>
    </row>
    <row r="275" spans="2:8" ht="12.75" customHeight="1">
      <c r="B275" s="188"/>
      <c r="C275" s="188"/>
      <c r="D275" s="188"/>
      <c r="E275" s="188"/>
      <c r="F275" s="188"/>
      <c r="G275" s="188"/>
      <c r="H275" s="188"/>
    </row>
    <row r="276" spans="5:7" ht="12.75" customHeight="1">
      <c r="E276" s="55"/>
      <c r="G276" s="55"/>
    </row>
    <row r="277" spans="5:7" ht="12.75" customHeight="1">
      <c r="E277" s="55"/>
      <c r="G277" s="55"/>
    </row>
    <row r="278" spans="5:7" ht="12.75" customHeight="1">
      <c r="E278" s="55"/>
      <c r="G278" s="55"/>
    </row>
    <row r="279" spans="2:7" ht="12.75" customHeight="1">
      <c r="B279" s="26" t="s">
        <v>90</v>
      </c>
      <c r="E279" s="55"/>
      <c r="G279" s="55"/>
    </row>
    <row r="280" spans="2:7" ht="12.75" customHeight="1">
      <c r="B280" s="26"/>
      <c r="E280" s="55"/>
      <c r="G280" s="55"/>
    </row>
    <row r="281" spans="2:7" ht="12.75" customHeight="1">
      <c r="B281" s="26" t="s">
        <v>2</v>
      </c>
      <c r="E281" s="55"/>
      <c r="G281" s="55"/>
    </row>
    <row r="282" spans="5:7" ht="12.75" customHeight="1">
      <c r="E282" s="55"/>
      <c r="G282" s="55"/>
    </row>
    <row r="283" spans="2:7" ht="12.75" customHeight="1">
      <c r="B283" s="26" t="s">
        <v>44</v>
      </c>
      <c r="E283" s="36"/>
      <c r="F283" s="34"/>
      <c r="G283" s="36"/>
    </row>
    <row r="284" spans="2:7" ht="12.75" customHeight="1">
      <c r="B284" s="26" t="s">
        <v>113</v>
      </c>
      <c r="E284" s="36"/>
      <c r="F284" s="34"/>
      <c r="G284" s="36"/>
    </row>
    <row r="285" spans="2:7" ht="12.75" customHeight="1">
      <c r="B285" s="26"/>
      <c r="E285" s="55"/>
      <c r="G285" s="55"/>
    </row>
    <row r="286" spans="2:7" ht="12.75" customHeight="1">
      <c r="B286" s="26" t="s">
        <v>258</v>
      </c>
      <c r="E286" s="55"/>
      <c r="G286" s="55"/>
    </row>
    <row r="287" spans="5:7" ht="12.75" customHeight="1">
      <c r="E287" s="55"/>
      <c r="G287" s="55"/>
    </row>
  </sheetData>
  <mergeCells count="25">
    <mergeCell ref="B274:H275"/>
    <mergeCell ref="B271:F272"/>
    <mergeCell ref="B196:H197"/>
    <mergeCell ref="B245:H246"/>
    <mergeCell ref="B239:H240"/>
    <mergeCell ref="B203:H204"/>
    <mergeCell ref="B185:H186"/>
    <mergeCell ref="B12:H14"/>
    <mergeCell ref="B35:H36"/>
    <mergeCell ref="B16:H17"/>
    <mergeCell ref="B28:H30"/>
    <mergeCell ref="B109:H110"/>
    <mergeCell ref="B97:H98"/>
    <mergeCell ref="B47:H48"/>
    <mergeCell ref="B82:H83"/>
    <mergeCell ref="B165:H167"/>
    <mergeCell ref="B145:H146"/>
    <mergeCell ref="B142:C142"/>
    <mergeCell ref="B151:H153"/>
    <mergeCell ref="B22:H23"/>
    <mergeCell ref="A122:H123"/>
    <mergeCell ref="B127:H130"/>
    <mergeCell ref="B41:H42"/>
    <mergeCell ref="B93:H93"/>
    <mergeCell ref="B53:H55"/>
  </mergeCells>
  <printOptions/>
  <pageMargins left="0.73" right="0.52" top="0.31" bottom="0.28" header="0.31" footer="0.18"/>
  <pageSetup fitToHeight="6" horizontalDpi="600" verticalDpi="600" orientation="portrait" scale="98" r:id="rId2"/>
  <rowBreaks count="4" manualBreakCount="4">
    <brk id="50" max="7" man="1"/>
    <brk id="93" max="7" man="1"/>
    <brk id="148" max="7" man="1"/>
    <brk id="20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Acc2</cp:lastModifiedBy>
  <cp:lastPrinted>2007-08-20T10:20:11Z</cp:lastPrinted>
  <dcterms:created xsi:type="dcterms:W3CDTF">2004-11-08T02:56:10Z</dcterms:created>
  <dcterms:modified xsi:type="dcterms:W3CDTF">2007-08-21T02:46:56Z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780733793</vt:i4>
  </property>
  <property fmtid="{D5CDD505-2E9C-101B-9397-08002B2CF9AE}" pid="3" name="_EmailSubject">
    <vt:lpwstr>Tek Seng Holdings Berhad - 1st Quarterly Report 2006</vt:lpwstr>
  </property>
  <property fmtid="{D5CDD505-2E9C-101B-9397-08002B2CF9AE}" pid="4" name="_AuthorEmail">
    <vt:lpwstr>tgp@uhydiong.com</vt:lpwstr>
  </property>
  <property fmtid="{D5CDD505-2E9C-101B-9397-08002B2CF9AE}" pid="5" name="_AuthorEmailDisplayName">
    <vt:lpwstr>tgp</vt:lpwstr>
  </property>
  <property fmtid="{D5CDD505-2E9C-101B-9397-08002B2CF9AE}" pid="6" name="_ReviewingToolsShownOnce">
    <vt:lpwstr/>
  </property>
</Properties>
</file>